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bsuk.sharepoint.com/sites/NationwideFlo/Assets/Pending/12633 - TMW BTL Further Advance Calculator/T1203 TMW BTL Further Advance Calculator/"/>
    </mc:Choice>
  </mc:AlternateContent>
  <xr:revisionPtr revIDLastSave="0" documentId="8_{163C2C4D-6135-4ABF-B349-715BAE62C3AD}" xr6:coauthVersionLast="47" xr6:coauthVersionMax="47" xr10:uidLastSave="{00000000-0000-0000-0000-000000000000}"/>
  <workbookProtection workbookAlgorithmName="SHA-512" workbookHashValue="pgA+ZfnIqZdFDjyfk5fDZrsxawYaecE32f6taoP70YuhN1XxPrsVQOrqOgyGEKV742p5RD7ZIARy3ruwG6Ru4g==" workbookSaltValue="c9PgCl0EZV0jzDgeNMzbmQ==" workbookSpinCount="100000" lockStructure="1"/>
  <bookViews>
    <workbookView xWindow="32811" yWindow="-103" windowWidth="33120" windowHeight="18000" xr2:uid="{986BAD46-81AC-4792-A7DC-48D51CA5F319}"/>
  </bookViews>
  <sheets>
    <sheet name="Single Account FA " sheetId="1" r:id="rId1"/>
    <sheet name="Multiple Account FA" sheetId="8" r:id="rId2"/>
    <sheet name="SA Validation" sheetId="6" state="hidden" r:id="rId3"/>
    <sheet name="SA Stress Rate (ML)" sheetId="7" state="hidden" r:id="rId4"/>
    <sheet name="SA Stress Rate (FA)" sheetId="2" state="hidden" r:id="rId5"/>
    <sheet name="MA Validation" sheetId="9" state="hidden" r:id="rId6"/>
    <sheet name="MA Stress Rate (ML1)" sheetId="10" state="hidden" r:id="rId7"/>
    <sheet name="MA Stress Rate (ML2)" sheetId="15" state="hidden" r:id="rId8"/>
    <sheet name="MA Stress Rate (ML3)" sheetId="16" state="hidden" r:id="rId9"/>
    <sheet name="MA Stress Rate (ML4)" sheetId="17" state="hidden" r:id="rId10"/>
    <sheet name="MA Stress Rate (FA)" sheetId="11" state="hidden" r:id="rId11"/>
    <sheet name="ICR" sheetId="3" state="hidden" r:id="rId12"/>
    <sheet name="Property Cap" sheetId="4" state="hidden" r:id="rId13"/>
    <sheet name="Exposure Cap" sheetId="5" state="hidden" r:id="rId14"/>
  </sheets>
  <definedNames>
    <definedName name="_xlnm._FilterDatabase" localSheetId="10" hidden="1">'MA Stress Rate (FA)'!$A$1:$E$16</definedName>
    <definedName name="_xlnm._FilterDatabase" localSheetId="6" hidden="1">'MA Stress Rate (ML1)'!$A$1:$E$16</definedName>
    <definedName name="_xlnm._FilterDatabase" localSheetId="7" hidden="1">'MA Stress Rate (ML2)'!$A$1:$E$16</definedName>
    <definedName name="_xlnm._FilterDatabase" localSheetId="8" hidden="1">'MA Stress Rate (ML3)'!$A$1:$E$16</definedName>
    <definedName name="_xlnm._FilterDatabase" localSheetId="9" hidden="1">'MA Stress Rate (ML4)'!$A$1:$E$16</definedName>
    <definedName name="_xlnm._FilterDatabase" localSheetId="4" hidden="1">'SA Stress Rate (FA)'!$A$1:$E$16</definedName>
    <definedName name="_xlnm._FilterDatabase" localSheetId="3" hidden="1">'SA Stress Rate (ML)'!$A$1:$E$16</definedName>
    <definedName name="_xlnm.Print_Area" localSheetId="1">'Multiple Account FA'!$A$1:$M$44</definedName>
    <definedName name="_xlnm.Print_Area" localSheetId="0">'Single Account FA '!$A$1:$M$26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G16" i="1"/>
  <c r="B7" i="4"/>
  <c r="A7" i="4"/>
  <c r="D7" i="4" s="1"/>
  <c r="E15" i="11"/>
  <c r="E12" i="11"/>
  <c r="E9" i="11"/>
  <c r="E6" i="11"/>
  <c r="E3" i="11"/>
  <c r="D16" i="11"/>
  <c r="E15" i="17"/>
  <c r="E12" i="17"/>
  <c r="E9" i="17"/>
  <c r="E6" i="17"/>
  <c r="E3" i="17"/>
  <c r="E15" i="16"/>
  <c r="E12" i="16"/>
  <c r="E9" i="16"/>
  <c r="E6" i="16"/>
  <c r="E3" i="16"/>
  <c r="E15" i="15"/>
  <c r="E12" i="15"/>
  <c r="E9" i="15"/>
  <c r="E6" i="15"/>
  <c r="E3" i="15"/>
  <c r="E15" i="10"/>
  <c r="E12" i="10"/>
  <c r="E9" i="10"/>
  <c r="E6" i="10"/>
  <c r="E3" i="10"/>
  <c r="E15" i="2"/>
  <c r="E12" i="2"/>
  <c r="E9" i="2"/>
  <c r="E6" i="2"/>
  <c r="E3" i="2"/>
  <c r="E15" i="7"/>
  <c r="E12" i="7"/>
  <c r="E9" i="7"/>
  <c r="E6" i="7"/>
  <c r="E3" i="7"/>
  <c r="E7" i="10"/>
  <c r="E5" i="7"/>
  <c r="G8" i="1"/>
  <c r="G10" i="1" s="1"/>
  <c r="G9" i="1" s="1"/>
  <c r="E16" i="11"/>
  <c r="E10" i="11"/>
  <c r="E7" i="11"/>
  <c r="E16" i="17"/>
  <c r="E10" i="17"/>
  <c r="E7" i="17"/>
  <c r="E16" i="16"/>
  <c r="E10" i="16"/>
  <c r="E7" i="16"/>
  <c r="E16" i="15"/>
  <c r="E10" i="15"/>
  <c r="E7" i="15"/>
  <c r="E16" i="10"/>
  <c r="E10" i="10"/>
  <c r="E16" i="2"/>
  <c r="E10" i="2"/>
  <c r="E7" i="2"/>
  <c r="E16" i="7"/>
  <c r="E10" i="7"/>
  <c r="E7" i="7"/>
  <c r="E2" i="7"/>
  <c r="E4" i="7"/>
  <c r="E8" i="7"/>
  <c r="E11" i="7"/>
  <c r="E13" i="7"/>
  <c r="E14" i="7"/>
  <c r="E13" i="11"/>
  <c r="E4" i="11"/>
  <c r="E13" i="17"/>
  <c r="E4" i="17"/>
  <c r="E13" i="16"/>
  <c r="E4" i="16"/>
  <c r="E13" i="15"/>
  <c r="E4" i="15"/>
  <c r="E13" i="10"/>
  <c r="E4" i="10"/>
  <c r="E13" i="2"/>
  <c r="E4" i="2"/>
  <c r="E14" i="11"/>
  <c r="E2" i="11"/>
  <c r="C16" i="11"/>
  <c r="A16" i="11"/>
  <c r="C15" i="11"/>
  <c r="A15" i="11"/>
  <c r="D15" i="11" s="1"/>
  <c r="C14" i="11"/>
  <c r="A14" i="11"/>
  <c r="D14" i="11" s="1"/>
  <c r="C10" i="11"/>
  <c r="A10" i="11"/>
  <c r="D10" i="11" s="1"/>
  <c r="C9" i="11"/>
  <c r="A9" i="11"/>
  <c r="E8" i="11"/>
  <c r="C8" i="11"/>
  <c r="A8" i="11"/>
  <c r="D8" i="11" s="1"/>
  <c r="C7" i="11"/>
  <c r="A7" i="11"/>
  <c r="D7" i="11" s="1"/>
  <c r="C6" i="11"/>
  <c r="A6" i="11"/>
  <c r="E5" i="11"/>
  <c r="C5" i="11"/>
  <c r="A5" i="11"/>
  <c r="D5" i="11" s="1"/>
  <c r="E14" i="17"/>
  <c r="E2" i="17"/>
  <c r="C16" i="17"/>
  <c r="A16" i="17"/>
  <c r="C15" i="17"/>
  <c r="A15" i="17"/>
  <c r="D15" i="17" s="1"/>
  <c r="C14" i="17"/>
  <c r="A14" i="17"/>
  <c r="D14" i="17" s="1"/>
  <c r="C10" i="17"/>
  <c r="A10" i="17"/>
  <c r="C9" i="17"/>
  <c r="A9" i="17"/>
  <c r="D9" i="17" s="1"/>
  <c r="E8" i="17"/>
  <c r="C8" i="17"/>
  <c r="A8" i="17"/>
  <c r="D8" i="17" s="1"/>
  <c r="C7" i="17"/>
  <c r="A7" i="17"/>
  <c r="C6" i="17"/>
  <c r="A6" i="17"/>
  <c r="D6" i="17" s="1"/>
  <c r="E5" i="17"/>
  <c r="C5" i="17"/>
  <c r="A5" i="17"/>
  <c r="D5" i="17" s="1"/>
  <c r="E14" i="16"/>
  <c r="E2" i="16"/>
  <c r="C16" i="16"/>
  <c r="A16" i="16"/>
  <c r="C15" i="16"/>
  <c r="D15" i="16" s="1"/>
  <c r="A15" i="16"/>
  <c r="C14" i="16"/>
  <c r="A14" i="16"/>
  <c r="D14" i="16" s="1"/>
  <c r="C10" i="16"/>
  <c r="A10" i="16"/>
  <c r="D10" i="16" s="1"/>
  <c r="C9" i="16"/>
  <c r="A9" i="16"/>
  <c r="D9" i="16" s="1"/>
  <c r="E8" i="16"/>
  <c r="C8" i="16"/>
  <c r="A8" i="16"/>
  <c r="D8" i="16" s="1"/>
  <c r="C7" i="16"/>
  <c r="A7" i="16"/>
  <c r="D7" i="16" s="1"/>
  <c r="C6" i="16"/>
  <c r="A6" i="16"/>
  <c r="D6" i="16" s="1"/>
  <c r="E5" i="16"/>
  <c r="C5" i="16"/>
  <c r="A5" i="16"/>
  <c r="D5" i="16" s="1"/>
  <c r="E14" i="15"/>
  <c r="E2" i="15"/>
  <c r="C16" i="15"/>
  <c r="D16" i="15" s="1"/>
  <c r="A16" i="15"/>
  <c r="C15" i="15"/>
  <c r="A15" i="15"/>
  <c r="D15" i="15" s="1"/>
  <c r="C14" i="15"/>
  <c r="A14" i="15"/>
  <c r="D14" i="15" s="1"/>
  <c r="D6" i="11" l="1"/>
  <c r="D9" i="11"/>
  <c r="D16" i="17"/>
  <c r="D7" i="17"/>
  <c r="D10" i="17"/>
  <c r="D16" i="16"/>
  <c r="C7" i="15"/>
  <c r="A7" i="15"/>
  <c r="C6" i="15"/>
  <c r="A6" i="15"/>
  <c r="E5" i="15"/>
  <c r="C5" i="15"/>
  <c r="A5" i="15"/>
  <c r="C10" i="15"/>
  <c r="A10" i="15"/>
  <c r="D10" i="15" s="1"/>
  <c r="C9" i="15"/>
  <c r="A9" i="15"/>
  <c r="E8" i="15"/>
  <c r="C8" i="15"/>
  <c r="A8" i="15"/>
  <c r="D8" i="15" s="1"/>
  <c r="E14" i="10"/>
  <c r="E2" i="10"/>
  <c r="C13" i="10"/>
  <c r="A13" i="10"/>
  <c r="D13" i="10" s="1"/>
  <c r="C12" i="10"/>
  <c r="A12" i="10"/>
  <c r="D12" i="10" s="1"/>
  <c r="E11" i="10"/>
  <c r="C11" i="10"/>
  <c r="A11" i="10"/>
  <c r="C7" i="10"/>
  <c r="A7" i="10"/>
  <c r="D7" i="10" s="1"/>
  <c r="C6" i="10"/>
  <c r="A6" i="10"/>
  <c r="D6" i="10" s="1"/>
  <c r="E5" i="10"/>
  <c r="C5" i="10"/>
  <c r="A5" i="10"/>
  <c r="C10" i="10"/>
  <c r="A10" i="10"/>
  <c r="D10" i="10" s="1"/>
  <c r="C9" i="10"/>
  <c r="A9" i="10"/>
  <c r="D9" i="10" s="1"/>
  <c r="E8" i="10"/>
  <c r="C8" i="10"/>
  <c r="A8" i="10"/>
  <c r="E14" i="2"/>
  <c r="E2" i="2"/>
  <c r="C16" i="2"/>
  <c r="A16" i="2"/>
  <c r="C15" i="2"/>
  <c r="A15" i="2"/>
  <c r="C14" i="2"/>
  <c r="A14" i="2"/>
  <c r="C7" i="2"/>
  <c r="A7" i="2"/>
  <c r="D7" i="2" s="1"/>
  <c r="C6" i="2"/>
  <c r="A6" i="2"/>
  <c r="E5" i="2"/>
  <c r="C5" i="2"/>
  <c r="A5" i="2"/>
  <c r="C10" i="2"/>
  <c r="A10" i="2"/>
  <c r="D10" i="2" s="1"/>
  <c r="C9" i="2"/>
  <c r="A9" i="2"/>
  <c r="E8" i="2"/>
  <c r="C8" i="2"/>
  <c r="A8" i="2"/>
  <c r="C10" i="7"/>
  <c r="A10" i="7"/>
  <c r="D10" i="7" s="1"/>
  <c r="C9" i="7"/>
  <c r="A9" i="7"/>
  <c r="D9" i="7" s="1"/>
  <c r="C8" i="7"/>
  <c r="A8" i="7"/>
  <c r="D8" i="7" s="1"/>
  <c r="C16" i="7"/>
  <c r="A16" i="7"/>
  <c r="D16" i="7" s="1"/>
  <c r="C15" i="7"/>
  <c r="A15" i="7"/>
  <c r="C14" i="7"/>
  <c r="A14" i="7"/>
  <c r="C7" i="7"/>
  <c r="A7" i="7"/>
  <c r="D7" i="7" s="1"/>
  <c r="C6" i="7"/>
  <c r="A6" i="7"/>
  <c r="D6" i="7" s="1"/>
  <c r="C5" i="7"/>
  <c r="A5" i="7"/>
  <c r="D5" i="7" s="1"/>
  <c r="D9" i="15" l="1"/>
  <c r="D6" i="15"/>
  <c r="D5" i="15"/>
  <c r="D7" i="15"/>
  <c r="D8" i="10"/>
  <c r="D5" i="10"/>
  <c r="D11" i="10"/>
  <c r="D15" i="2"/>
  <c r="D9" i="2"/>
  <c r="D6" i="2"/>
  <c r="D8" i="2"/>
  <c r="D5" i="2"/>
  <c r="D14" i="2"/>
  <c r="D16" i="2"/>
  <c r="D14" i="7"/>
  <c r="D15" i="7"/>
  <c r="L19" i="8"/>
  <c r="I19" i="8"/>
  <c r="H19" i="8"/>
  <c r="J19" i="8"/>
  <c r="K19" i="8"/>
  <c r="G19" i="8"/>
  <c r="H16" i="8"/>
  <c r="I16" i="8"/>
  <c r="J16" i="8"/>
  <c r="K16" i="8"/>
  <c r="L16" i="8"/>
  <c r="G16" i="8"/>
  <c r="E11" i="11"/>
  <c r="E11" i="17"/>
  <c r="E11" i="16"/>
  <c r="E11" i="15"/>
  <c r="C13" i="17"/>
  <c r="A13" i="17"/>
  <c r="C12" i="17"/>
  <c r="A12" i="17"/>
  <c r="D12" i="17" s="1"/>
  <c r="C11" i="17"/>
  <c r="A11" i="17"/>
  <c r="D11" i="17" s="1"/>
  <c r="C4" i="17"/>
  <c r="A4" i="17"/>
  <c r="D4" i="17" s="1"/>
  <c r="C3" i="17"/>
  <c r="A3" i="17"/>
  <c r="C2" i="17"/>
  <c r="A2" i="17"/>
  <c r="D2" i="17" s="1"/>
  <c r="C13" i="16"/>
  <c r="A13" i="16"/>
  <c r="D13" i="16" s="1"/>
  <c r="C12" i="16"/>
  <c r="A12" i="16"/>
  <c r="C11" i="16"/>
  <c r="A11" i="16"/>
  <c r="C4" i="16"/>
  <c r="A4" i="16"/>
  <c r="C3" i="16"/>
  <c r="A3" i="16"/>
  <c r="C2" i="16"/>
  <c r="A2" i="16"/>
  <c r="C13" i="15"/>
  <c r="A13" i="15"/>
  <c r="C12" i="15"/>
  <c r="A12" i="15"/>
  <c r="D12" i="15" s="1"/>
  <c r="C11" i="15"/>
  <c r="A11" i="15"/>
  <c r="D11" i="15" s="1"/>
  <c r="C4" i="15"/>
  <c r="A4" i="15"/>
  <c r="C3" i="15"/>
  <c r="A3" i="15"/>
  <c r="D3" i="15" s="1"/>
  <c r="C2" i="15"/>
  <c r="A2" i="15"/>
  <c r="C13" i="11"/>
  <c r="A13" i="11"/>
  <c r="D13" i="11" s="1"/>
  <c r="C12" i="11"/>
  <c r="A12" i="11"/>
  <c r="C11" i="11"/>
  <c r="A11" i="11"/>
  <c r="D11" i="11" s="1"/>
  <c r="C4" i="11"/>
  <c r="A4" i="11"/>
  <c r="D4" i="11" s="1"/>
  <c r="C3" i="11"/>
  <c r="A3" i="11"/>
  <c r="D3" i="11" s="1"/>
  <c r="C2" i="11"/>
  <c r="A2" i="11"/>
  <c r="C16" i="10"/>
  <c r="A16" i="10"/>
  <c r="C15" i="10"/>
  <c r="A15" i="10"/>
  <c r="C14" i="10"/>
  <c r="A14" i="10"/>
  <c r="C4" i="10"/>
  <c r="A4" i="10"/>
  <c r="D4" i="10" s="1"/>
  <c r="C3" i="10"/>
  <c r="A3" i="10"/>
  <c r="C2" i="10"/>
  <c r="A2" i="10"/>
  <c r="C13" i="2"/>
  <c r="C12" i="2"/>
  <c r="C11" i="2"/>
  <c r="C4" i="2"/>
  <c r="C3" i="2"/>
  <c r="C2" i="2"/>
  <c r="C13" i="7"/>
  <c r="C4" i="7"/>
  <c r="C12" i="7"/>
  <c r="C3" i="7"/>
  <c r="C11" i="7"/>
  <c r="C2" i="7"/>
  <c r="K13" i="1"/>
  <c r="L16" i="1"/>
  <c r="K16" i="1"/>
  <c r="J16" i="1"/>
  <c r="I16" i="1"/>
  <c r="H16" i="1"/>
  <c r="H13" i="1"/>
  <c r="I13" i="1"/>
  <c r="J13" i="1"/>
  <c r="L13" i="1"/>
  <c r="G13" i="1"/>
  <c r="A13" i="7"/>
  <c r="A12" i="7"/>
  <c r="A11" i="7"/>
  <c r="D11" i="7" s="1"/>
  <c r="A4" i="7"/>
  <c r="A3" i="7"/>
  <c r="D3" i="7" s="1"/>
  <c r="A2" i="7"/>
  <c r="D2" i="7" s="1"/>
  <c r="D12" i="11" l="1"/>
  <c r="D2" i="11"/>
  <c r="D13" i="17"/>
  <c r="D3" i="17"/>
  <c r="D12" i="16"/>
  <c r="D11" i="16"/>
  <c r="D4" i="16"/>
  <c r="D2" i="16"/>
  <c r="D3" i="16"/>
  <c r="D4" i="15"/>
  <c r="D13" i="15"/>
  <c r="D2" i="15"/>
  <c r="D2" i="10"/>
  <c r="D15" i="10"/>
  <c r="D3" i="10"/>
  <c r="D14" i="10"/>
  <c r="D16" i="10"/>
  <c r="D4" i="7"/>
  <c r="D13" i="7"/>
  <c r="D12" i="7"/>
  <c r="A13" i="2"/>
  <c r="D13" i="2" s="1"/>
  <c r="A4" i="2"/>
  <c r="D4" i="2" s="1"/>
  <c r="E11" i="2"/>
  <c r="A12" i="2"/>
  <c r="D12" i="2" s="1"/>
  <c r="A11" i="2"/>
  <c r="D11" i="2" s="1"/>
  <c r="A3" i="2"/>
  <c r="D3" i="2" s="1"/>
  <c r="A2" i="2"/>
  <c r="D2" i="2" s="1"/>
  <c r="D17" i="3"/>
  <c r="D16" i="3"/>
  <c r="D15" i="3"/>
  <c r="D14" i="3"/>
  <c r="D13" i="3"/>
  <c r="D12" i="3"/>
  <c r="D11" i="3"/>
  <c r="D10" i="3"/>
  <c r="D9" i="3"/>
  <c r="D8" i="3"/>
  <c r="D7" i="3"/>
  <c r="D6" i="3"/>
  <c r="D5" i="3"/>
  <c r="D4" i="3"/>
  <c r="D3" i="3"/>
  <c r="D2" i="3"/>
  <c r="C17" i="3"/>
  <c r="C16" i="3"/>
  <c r="C15" i="3"/>
  <c r="C14" i="3"/>
  <c r="C13" i="3"/>
  <c r="C12" i="3"/>
  <c r="C11" i="3"/>
  <c r="C10" i="3"/>
  <c r="C9" i="3"/>
  <c r="C8" i="3"/>
  <c r="C7" i="3"/>
  <c r="C6" i="3"/>
  <c r="C5" i="3"/>
  <c r="C4" i="3"/>
  <c r="C3" i="3"/>
  <c r="C2" i="3"/>
  <c r="B17" i="3"/>
  <c r="B16" i="3"/>
  <c r="B15" i="3"/>
  <c r="B14" i="3"/>
  <c r="B13" i="3"/>
  <c r="B12" i="3"/>
  <c r="B11" i="3"/>
  <c r="B10" i="3"/>
  <c r="B9" i="3"/>
  <c r="B8" i="3"/>
  <c r="B7" i="3"/>
  <c r="B6" i="3"/>
  <c r="B5" i="3"/>
  <c r="B4" i="3"/>
  <c r="B3" i="3"/>
  <c r="B2" i="3"/>
  <c r="A17" i="3"/>
  <c r="A16" i="3"/>
  <c r="A15" i="3"/>
  <c r="A14" i="3"/>
  <c r="A13" i="3"/>
  <c r="A12" i="3"/>
  <c r="A11" i="3"/>
  <c r="A10" i="3"/>
  <c r="A9" i="3"/>
  <c r="A8" i="3"/>
  <c r="A7" i="3"/>
  <c r="A6" i="3"/>
  <c r="A5" i="3"/>
  <c r="A4" i="3"/>
  <c r="A3" i="3"/>
  <c r="A2" i="3"/>
  <c r="A25" i="4" l="1"/>
  <c r="A24" i="4"/>
  <c r="A23" i="4"/>
  <c r="A22" i="4"/>
  <c r="A21" i="4"/>
  <c r="A20" i="4"/>
  <c r="A19" i="4"/>
  <c r="A18" i="4"/>
  <c r="A17" i="4"/>
  <c r="A16" i="4"/>
  <c r="A15" i="4"/>
  <c r="A14" i="4"/>
  <c r="B25" i="4"/>
  <c r="B24" i="4"/>
  <c r="B23" i="4"/>
  <c r="B22" i="4"/>
  <c r="B21" i="4"/>
  <c r="B20" i="4"/>
  <c r="B19" i="4"/>
  <c r="B18" i="4"/>
  <c r="B17" i="4"/>
  <c r="B16" i="4"/>
  <c r="B15" i="4"/>
  <c r="B14" i="4"/>
  <c r="B13" i="4"/>
  <c r="B12" i="4"/>
  <c r="B11" i="4"/>
  <c r="B10" i="4"/>
  <c r="B9" i="4"/>
  <c r="B8" i="4"/>
  <c r="B6" i="4"/>
  <c r="B5" i="4"/>
  <c r="B4" i="4"/>
  <c r="B3" i="4"/>
  <c r="B2" i="4"/>
  <c r="A13" i="4"/>
  <c r="D13" i="4" s="1"/>
  <c r="A12" i="4"/>
  <c r="D12" i="4" s="1"/>
  <c r="A11" i="4"/>
  <c r="D11" i="4" s="1"/>
  <c r="A10" i="4"/>
  <c r="A9" i="4"/>
  <c r="A8" i="4"/>
  <c r="A6" i="4"/>
  <c r="A5" i="4"/>
  <c r="A4" i="4"/>
  <c r="D4" i="4" s="1"/>
  <c r="A3" i="4"/>
  <c r="D3" i="4" s="1"/>
  <c r="A2" i="4"/>
  <c r="E17" i="3"/>
  <c r="E16" i="3"/>
  <c r="E15" i="3"/>
  <c r="E14" i="3"/>
  <c r="E13" i="3"/>
  <c r="E12" i="3"/>
  <c r="E11" i="3"/>
  <c r="E10" i="3"/>
  <c r="E9" i="3"/>
  <c r="E8" i="3"/>
  <c r="E7" i="3"/>
  <c r="E6" i="3"/>
  <c r="E5" i="3"/>
  <c r="E4" i="3"/>
  <c r="E3" i="3"/>
  <c r="E2" i="3"/>
  <c r="K8" i="8" l="1"/>
  <c r="J8" i="8"/>
  <c r="G8" i="8"/>
  <c r="H8" i="8"/>
  <c r="L8" i="8"/>
  <c r="I8" i="8"/>
  <c r="D9" i="4"/>
  <c r="D10" i="4"/>
  <c r="D5" i="4"/>
  <c r="D6" i="4"/>
  <c r="D8" i="4"/>
  <c r="D18" i="4"/>
  <c r="D24" i="4"/>
  <c r="D19" i="4"/>
  <c r="D25" i="4"/>
  <c r="D2" i="4"/>
  <c r="D14" i="4"/>
  <c r="D20" i="4"/>
  <c r="D15" i="4"/>
  <c r="D21" i="4"/>
  <c r="D16" i="4"/>
  <c r="D22" i="4"/>
  <c r="D17" i="4"/>
  <c r="D23" i="4"/>
  <c r="I8" i="1"/>
  <c r="I10" i="1" s="1"/>
  <c r="I9" i="1" s="1"/>
  <c r="J8" i="1"/>
  <c r="J10" i="1" s="1"/>
  <c r="J9" i="1" s="1"/>
  <c r="H10" i="1"/>
  <c r="H9" i="1" s="1"/>
  <c r="K8" i="1"/>
  <c r="K10" i="1" s="1"/>
  <c r="K9" i="1" s="1"/>
  <c r="L8" i="1"/>
  <c r="L10" i="1" l="1"/>
  <c r="L9" i="1" s="1"/>
  <c r="L11" i="1" s="1"/>
  <c r="I9" i="8"/>
  <c r="I13" i="8"/>
  <c r="I11" i="8" s="1"/>
  <c r="L13" i="8"/>
  <c r="L12" i="8" s="1"/>
  <c r="L9" i="8"/>
  <c r="H9" i="8"/>
  <c r="H13" i="8"/>
  <c r="H12" i="8" s="1"/>
  <c r="J9" i="8"/>
  <c r="J13" i="8"/>
  <c r="J10" i="8" s="1"/>
  <c r="K9" i="8"/>
  <c r="K13" i="8"/>
  <c r="K11" i="8" s="1"/>
  <c r="G13" i="8"/>
  <c r="G10" i="8" s="1"/>
  <c r="K15" i="1"/>
  <c r="G18" i="8"/>
  <c r="H18" i="8"/>
  <c r="I18" i="8"/>
  <c r="J18" i="8"/>
  <c r="K18" i="8"/>
  <c r="L18" i="8"/>
  <c r="J11" i="1"/>
  <c r="J14" i="1" s="1"/>
  <c r="K11" i="1"/>
  <c r="K14" i="1" s="1"/>
  <c r="H11" i="1"/>
  <c r="H14" i="1" s="1"/>
  <c r="G11" i="1"/>
  <c r="G14" i="1" s="1"/>
  <c r="I11" i="1"/>
  <c r="I14" i="1" s="1"/>
  <c r="G15" i="1"/>
  <c r="I15" i="1"/>
  <c r="H15" i="1"/>
  <c r="L15" i="1"/>
  <c r="J15" i="1"/>
  <c r="K18" i="1" l="1"/>
  <c r="L14" i="1"/>
  <c r="L18" i="1" s="1"/>
  <c r="J12" i="8"/>
  <c r="K10" i="8"/>
  <c r="K12" i="8"/>
  <c r="H11" i="8"/>
  <c r="L11" i="8"/>
  <c r="H10" i="8"/>
  <c r="I10" i="8"/>
  <c r="L10" i="8"/>
  <c r="J11" i="8"/>
  <c r="I12" i="8"/>
  <c r="G9" i="8"/>
  <c r="G12" i="8"/>
  <c r="G11" i="8"/>
  <c r="J18" i="1"/>
  <c r="G18" i="1"/>
  <c r="H18" i="1"/>
  <c r="I18" i="1"/>
  <c r="G14" i="8" l="1"/>
  <c r="G17" i="8" s="1"/>
  <c r="G21" i="8" s="1"/>
  <c r="D23" i="1"/>
  <c r="D24" i="1" s="1"/>
  <c r="J14" i="8"/>
  <c r="J17" i="8" s="1"/>
  <c r="J21" i="8" s="1"/>
  <c r="I14" i="8"/>
  <c r="I17" i="8" s="1"/>
  <c r="I21" i="8" s="1"/>
  <c r="H14" i="8"/>
  <c r="H17" i="8" s="1"/>
  <c r="H21" i="8" s="1"/>
  <c r="K14" i="8"/>
  <c r="K17" i="8" s="1"/>
  <c r="K21" i="8" s="1"/>
  <c r="L14" i="8"/>
  <c r="L17" i="8" s="1"/>
  <c r="L21" i="8" s="1"/>
  <c r="D41" i="8" l="1"/>
  <c r="D42" i="8" s="1"/>
</calcChain>
</file>

<file path=xl/sharedStrings.xml><?xml version="1.0" encoding="utf-8"?>
<sst xmlns="http://schemas.openxmlformats.org/spreadsheetml/2006/main" count="216" uniqueCount="91">
  <si>
    <t>Further Advance Calculator</t>
  </si>
  <si>
    <t>What is the current property value?</t>
  </si>
  <si>
    <t>LTV1</t>
  </si>
  <si>
    <t>What is the current monthly rental income?</t>
  </si>
  <si>
    <t>LTV2</t>
  </si>
  <si>
    <t>&lt;75%</t>
  </si>
  <si>
    <t>What is the existing loan amount on the property?</t>
  </si>
  <si>
    <t>ICR</t>
  </si>
  <si>
    <t>What is the current interest rate being paid?</t>
  </si>
  <si>
    <t>Stress Rate (ML)</t>
  </si>
  <si>
    <t>What term is remaining on the existing product?</t>
  </si>
  <si>
    <t>Stress Rate (FA)</t>
  </si>
  <si>
    <t>Spare Rent</t>
  </si>
  <si>
    <t>How much borrowing does/do the applicant(s) have with The Mortgage Works?</t>
  </si>
  <si>
    <t>What is the applicant(s) tax status?</t>
  </si>
  <si>
    <t>LTV Cap</t>
  </si>
  <si>
    <t>Is the/are either applicant an experienced landlord?</t>
  </si>
  <si>
    <t>Affordability Cap</t>
  </si>
  <si>
    <t>What is the applicants portfolio size?</t>
  </si>
  <si>
    <t>Property Cap</t>
  </si>
  <si>
    <t>How is the property owned?</t>
  </si>
  <si>
    <t>Exposure Cap</t>
  </si>
  <si>
    <t>What type of property is it?</t>
  </si>
  <si>
    <t>Max Loan</t>
  </si>
  <si>
    <t>What is the Further Advance product pay rate?</t>
  </si>
  <si>
    <t>What is the Further Advance product term?</t>
  </si>
  <si>
    <t>Loan to Value (LTV)</t>
  </si>
  <si>
    <t>Stress Rate (ML1)</t>
  </si>
  <si>
    <t>Stress Rate (ML2)</t>
  </si>
  <si>
    <t>Stress Rate (ML3)</t>
  </si>
  <si>
    <t>Stress Rate (ML4)</t>
  </si>
  <si>
    <t>Existing Loan Element 1</t>
  </si>
  <si>
    <t>Existing Loan Element 2</t>
  </si>
  <si>
    <t>Existing Loan Element 3</t>
  </si>
  <si>
    <t>Existing Loan Element 4</t>
  </si>
  <si>
    <t>Further Advance</t>
  </si>
  <si>
    <r>
      <t>Product</t>
    </r>
    <r>
      <rPr>
        <sz val="11"/>
        <color rgb="FF4472C4"/>
        <rFont val="Calibri"/>
        <family val="2"/>
        <scheme val="minor"/>
      </rPr>
      <t>: Multiple choice</t>
    </r>
  </si>
  <si>
    <t>Fixed for less than 5 years</t>
  </si>
  <si>
    <t>Fixed for 5 or more years</t>
  </si>
  <si>
    <t>Tracker or Variable</t>
  </si>
  <si>
    <r>
      <t>Loan Purpose</t>
    </r>
    <r>
      <rPr>
        <sz val="11"/>
        <color rgb="FF4472C4"/>
        <rFont val="Calibri"/>
        <family val="2"/>
        <scheme val="minor"/>
      </rPr>
      <t>: Multiple choice</t>
    </r>
  </si>
  <si>
    <t>Loan Purpose2:</t>
  </si>
  <si>
    <t>Remortgage a BTL (without additional borrowing)</t>
  </si>
  <si>
    <t>LFL</t>
  </si>
  <si>
    <t>Remortgage a BTL (with additional borrowing)</t>
  </si>
  <si>
    <t>Non-LFL</t>
  </si>
  <si>
    <t>Remortgage my home as a BTL</t>
  </si>
  <si>
    <t>Purchase a new property</t>
  </si>
  <si>
    <r>
      <t xml:space="preserve">Ownership type: </t>
    </r>
    <r>
      <rPr>
        <sz val="11"/>
        <color rgb="FF4472C4"/>
        <rFont val="Calibri"/>
        <family val="2"/>
        <scheme val="minor"/>
      </rPr>
      <t>Multiple choice</t>
    </r>
  </si>
  <si>
    <t>Owned in personal names</t>
  </si>
  <si>
    <t>Owned in a Limited Company</t>
  </si>
  <si>
    <r>
      <t xml:space="preserve">Property Type: </t>
    </r>
    <r>
      <rPr>
        <sz val="11"/>
        <color rgb="FF4472C4"/>
        <rFont val="Calibri"/>
        <family val="2"/>
        <scheme val="minor"/>
      </rPr>
      <t>Multiple choice</t>
    </r>
  </si>
  <si>
    <t>Standard BTL</t>
  </si>
  <si>
    <t>House in Multiple Occupation</t>
  </si>
  <si>
    <r>
      <t>Portfolio Size</t>
    </r>
    <r>
      <rPr>
        <sz val="11"/>
        <color theme="1"/>
        <rFont val="Calibri"/>
        <family val="2"/>
        <scheme val="minor"/>
      </rPr>
      <t xml:space="preserve">: </t>
    </r>
    <r>
      <rPr>
        <sz val="11"/>
        <color rgb="FF4472C4"/>
        <rFont val="Calibri"/>
        <family val="2"/>
        <scheme val="minor"/>
      </rPr>
      <t>Multiple choice</t>
    </r>
  </si>
  <si>
    <t>3 or less properties at completion</t>
  </si>
  <si>
    <t>4 or more properties at completion</t>
  </si>
  <si>
    <r>
      <t>Tax Status</t>
    </r>
    <r>
      <rPr>
        <sz val="11"/>
        <color rgb="FF4472C4"/>
        <rFont val="Calibri"/>
        <family val="2"/>
        <scheme val="minor"/>
      </rPr>
      <t>: Multiple choice</t>
    </r>
  </si>
  <si>
    <t>All applicants are Lower Rate</t>
  </si>
  <si>
    <t>At least 1 applicant is Higher Rate</t>
  </si>
  <si>
    <r>
      <t xml:space="preserve">Are either applicant an experienced Landlords: </t>
    </r>
    <r>
      <rPr>
        <sz val="11"/>
        <color rgb="FF4472C4"/>
        <rFont val="Calibri"/>
        <family val="2"/>
        <scheme val="minor"/>
      </rPr>
      <t>Multiple choice</t>
    </r>
  </si>
  <si>
    <t>Yes</t>
  </si>
  <si>
    <t>No</t>
  </si>
  <si>
    <r>
      <t>Existing TMW borrowing</t>
    </r>
    <r>
      <rPr>
        <sz val="11"/>
        <color rgb="FF4472C4"/>
        <rFont val="Calibri"/>
        <family val="2"/>
        <scheme val="minor"/>
      </rPr>
      <t>: Multiple choice</t>
    </r>
  </si>
  <si>
    <t>Up to £750,000</t>
  </si>
  <si>
    <t>£750,001 - £1,000,000</t>
  </si>
  <si>
    <t>£1,000,001 - £1,500,000</t>
  </si>
  <si>
    <t>£1,500,001 - £2,000,000</t>
  </si>
  <si>
    <t>£2,000,001 - £5,000,000</t>
  </si>
  <si>
    <r>
      <t>Pay Rate</t>
    </r>
    <r>
      <rPr>
        <sz val="11"/>
        <color rgb="FF4472C4"/>
        <rFont val="Calibri"/>
        <family val="2"/>
        <scheme val="minor"/>
      </rPr>
      <t>: %Numeric</t>
    </r>
  </si>
  <si>
    <r>
      <t>LTV1</t>
    </r>
    <r>
      <rPr>
        <sz val="11"/>
        <rFont val="Calibri"/>
        <family val="2"/>
        <scheme val="minor"/>
      </rPr>
      <t xml:space="preserve">: </t>
    </r>
  </si>
  <si>
    <r>
      <t>LTV2</t>
    </r>
    <r>
      <rPr>
        <sz val="11"/>
        <rFont val="Calibri"/>
        <family val="2"/>
        <scheme val="minor"/>
      </rPr>
      <t xml:space="preserve">: </t>
    </r>
  </si>
  <si>
    <t>Ownership type:</t>
  </si>
  <si>
    <t>Product</t>
  </si>
  <si>
    <t>Stress Rate Concat</t>
  </si>
  <si>
    <t>Stress Rate</t>
  </si>
  <si>
    <t>Ownership type</t>
  </si>
  <si>
    <t>Property Type</t>
  </si>
  <si>
    <t>Portfolio Size</t>
  </si>
  <si>
    <t>Tax Status</t>
  </si>
  <si>
    <t>ICR Concat</t>
  </si>
  <si>
    <t>Have either applicant owned and…</t>
  </si>
  <si>
    <t>LTV</t>
  </si>
  <si>
    <t>Property Cap Concat</t>
  </si>
  <si>
    <t>Maximum Property Loan</t>
  </si>
  <si>
    <t>Existing TMW borrowing</t>
  </si>
  <si>
    <r>
      <rPr>
        <b/>
        <sz val="22"/>
        <color rgb="FFFFFFFF"/>
        <rFont val="Georgia"/>
        <family val="1"/>
      </rPr>
      <t>Maximum Further Advance</t>
    </r>
    <r>
      <rPr>
        <sz val="18"/>
        <color rgb="FFFFFFFF"/>
        <rFont val="Georgia"/>
        <family val="1"/>
      </rPr>
      <t xml:space="preserve"> 
including any product fee</t>
    </r>
  </si>
  <si>
    <r>
      <rPr>
        <sz val="9"/>
        <color rgb="FF000000"/>
        <rFont val="Arial"/>
        <family val="2"/>
      </rPr>
      <t xml:space="preserve">
This calculator is for use by intermediaries only. </t>
    </r>
    <r>
      <rPr>
        <b/>
        <sz val="9"/>
        <color rgb="FF000000"/>
        <rFont val="Arial"/>
        <family val="2"/>
      </rPr>
      <t>The calculation is indicative and subject to underwriting.</t>
    </r>
    <r>
      <rPr>
        <sz val="9"/>
        <color rgb="FF000000"/>
        <rFont val="Arial"/>
        <family val="2"/>
      </rPr>
      <t xml:space="preserve"> 
The Mortgage Works (UK) plc (Company No. 2222856) is a wholly owned subsidiary of Nationwide Building Society and is authorised and regulated by 
the Financial Conduct Authority (FCA) under registration number 189623. You can confirm our registration on the FCA’s website www.fca.org.uk. 
Registered office: Nationwide House, Pipers Way, Swindon, SN38 1NW. Registered in England. Company Registration Number 2222856. 
Applications are required. Standard terms and conditions available on request.
All information correct at time of publication (September 2024).
</t>
    </r>
  </si>
  <si>
    <r>
      <rPr>
        <b/>
        <sz val="22"/>
        <color rgb="FFFFFFFF"/>
        <rFont val="Georgia"/>
        <family val="1"/>
      </rPr>
      <t xml:space="preserve">Maximum Further Advance 
</t>
    </r>
    <r>
      <rPr>
        <sz val="18"/>
        <color rgb="FFFFFFFF"/>
        <rFont val="Georgia"/>
        <family val="1"/>
      </rPr>
      <t>including any product fee</t>
    </r>
  </si>
  <si>
    <r>
      <t xml:space="preserve">For </t>
    </r>
    <r>
      <rPr>
        <b/>
        <sz val="14"/>
        <color theme="0"/>
        <rFont val="Arial"/>
        <family val="2"/>
      </rPr>
      <t>single</t>
    </r>
    <r>
      <rPr>
        <sz val="14"/>
        <color theme="0"/>
        <rFont val="Arial"/>
        <family val="2"/>
      </rPr>
      <t xml:space="preserve"> loan accounts on one property.
Please complete the steps below to calculate your client's maximum borrowing.
To find out more about further advances, click on the The Mortgage Works logo.</t>
    </r>
  </si>
  <si>
    <r>
      <rPr>
        <sz val="14"/>
        <color rgb="FFFFFFFF"/>
        <rFont val="Arial"/>
        <family val="2"/>
      </rPr>
      <t xml:space="preserve">For </t>
    </r>
    <r>
      <rPr>
        <b/>
        <sz val="14"/>
        <color rgb="FFFFFFFF"/>
        <rFont val="Arial"/>
        <family val="2"/>
      </rPr>
      <t>multiple</t>
    </r>
    <r>
      <rPr>
        <sz val="14"/>
        <color rgb="FFFFFFFF"/>
        <rFont val="Arial"/>
        <family val="2"/>
      </rPr>
      <t xml:space="preserve"> loan accounts on one property.
Please complete the steps below to calculate your client's maximum borrowing.
To find out more about further advances, click on the The Mortgage Works logo.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</si>
</sst>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0.0%"/>
    <numFmt numFmtId="165" formatCode="&quot;£&quot;#,##0"/>
  </numFmts>
  <fonts count="4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4472C4"/>
      <name val="Calibri"/>
      <family val="2"/>
      <scheme val="minor"/>
    </font>
    <font>
      <sz val="11"/>
      <color rgb="FF4472C4"/>
      <name val="Calibri"/>
      <family val="2"/>
      <scheme val="minor"/>
    </font>
    <font>
      <sz val="11"/>
      <name val="Calibri"/>
      <family val="2"/>
      <scheme val="minor"/>
    </font>
    <font>
      <sz val="11"/>
      <color rgb="FF7030A0"/>
      <name val="Calibri"/>
      <family val="2"/>
      <scheme val="minor"/>
    </font>
    <font>
      <sz val="8"/>
      <name val="Calibri"/>
      <family val="2"/>
      <scheme val="minor"/>
    </font>
    <font>
      <b/>
      <sz val="11"/>
      <name val="Calibri"/>
      <family val="2"/>
      <scheme val="minor"/>
    </font>
    <font>
      <sz val="11"/>
      <color rgb="FF92D050"/>
      <name val="Calibri"/>
      <family val="2"/>
      <scheme val="minor"/>
    </font>
    <font>
      <sz val="11"/>
      <color rgb="FFFFC000"/>
      <name val="Calibri"/>
      <family val="2"/>
      <scheme val="minor"/>
    </font>
    <font>
      <b/>
      <sz val="18"/>
      <color theme="0"/>
      <name val="Arial"/>
      <family val="2"/>
    </font>
    <font>
      <sz val="12"/>
      <name val="Arial"/>
      <family val="2"/>
    </font>
    <font>
      <sz val="11"/>
      <color theme="1"/>
      <name val="Arial"/>
      <family val="2"/>
    </font>
    <font>
      <sz val="11"/>
      <color rgb="FFFFFFFF"/>
      <name val="Arial"/>
      <family val="2"/>
    </font>
    <font>
      <sz val="11"/>
      <color rgb="FF7030A0"/>
      <name val="Arial"/>
      <family val="2"/>
    </font>
    <font>
      <sz val="11"/>
      <color rgb="FFFF0000"/>
      <name val="Arial"/>
      <family val="2"/>
    </font>
    <font>
      <sz val="11"/>
      <color theme="9"/>
      <name val="Arial"/>
      <family val="2"/>
    </font>
    <font>
      <sz val="11"/>
      <color theme="7"/>
      <name val="Arial"/>
      <family val="2"/>
    </font>
    <font>
      <sz val="11"/>
      <color rgb="FFD6D6D6"/>
      <name val="Arial"/>
      <family val="2"/>
    </font>
    <font>
      <sz val="11"/>
      <color rgb="FF4472C4"/>
      <name val="Arial"/>
      <family val="2"/>
    </font>
    <font>
      <sz val="11"/>
      <color theme="0"/>
      <name val="Arial"/>
      <family val="2"/>
    </font>
    <font>
      <sz val="12"/>
      <color theme="1"/>
      <name val="Arial"/>
      <family val="2"/>
    </font>
    <font>
      <b/>
      <sz val="12"/>
      <name val="Arial"/>
      <family val="2"/>
    </font>
    <font>
      <sz val="9"/>
      <color theme="1"/>
      <name val="Arial"/>
      <family val="2"/>
    </font>
    <font>
      <b/>
      <sz val="11"/>
      <color rgb="FF7030A0"/>
      <name val="Calibri"/>
      <family val="2"/>
      <scheme val="minor"/>
    </font>
    <font>
      <b/>
      <sz val="22"/>
      <color theme="0"/>
      <name val="Georgia"/>
      <family val="1"/>
    </font>
    <font>
      <sz val="14"/>
      <color theme="0"/>
      <name val="Arial"/>
      <family val="2"/>
    </font>
    <font>
      <sz val="18"/>
      <color theme="0"/>
      <name val="Arial"/>
      <family val="2"/>
    </font>
    <font>
      <b/>
      <sz val="22"/>
      <color rgb="FFFFFFFF"/>
      <name val="Georgia"/>
      <family val="1"/>
    </font>
    <font>
      <sz val="18"/>
      <color rgb="FFFFFFFF"/>
      <name val="Georgia"/>
      <family val="1"/>
    </font>
    <font>
      <b/>
      <sz val="22"/>
      <color rgb="FFFFFFFF"/>
      <name val="Georgia"/>
      <family val="1"/>
    </font>
    <font>
      <sz val="9"/>
      <color rgb="FF000000"/>
      <name val="Arial"/>
      <family val="2"/>
    </font>
    <font>
      <b/>
      <sz val="9"/>
      <color rgb="FF000000"/>
      <name val="Arial"/>
      <family val="2"/>
    </font>
    <font>
      <sz val="9"/>
      <color rgb="FF000000"/>
      <name val="Arial"/>
      <family val="2"/>
    </font>
    <font>
      <sz val="14"/>
      <color rgb="FFFFFFFF"/>
      <name val="Arial"/>
      <family val="2"/>
    </font>
    <font>
      <sz val="14"/>
      <color rgb="FFFFFFFF"/>
      <name val="Arial"/>
      <family val="2"/>
    </font>
    <font>
      <b/>
      <sz val="14"/>
      <color theme="0"/>
      <name val="Arial"/>
      <family val="2"/>
    </font>
    <font>
      <b/>
      <sz val="14"/>
      <color rgb="FFFFFFFF"/>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124444"/>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499984740745262"/>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5">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vertical="center"/>
    </xf>
    <xf numFmtId="10" fontId="0" fillId="0" borderId="0" xfId="2" applyNumberFormat="1" applyFont="1"/>
    <xf numFmtId="0" fontId="4" fillId="0" borderId="1" xfId="0" applyFont="1" applyBorder="1" applyAlignment="1">
      <alignment vertical="center" wrapText="1"/>
    </xf>
    <xf numFmtId="0" fontId="5" fillId="0" borderId="3" xfId="0" applyFont="1" applyBorder="1" applyAlignment="1">
      <alignment vertical="center" wrapText="1"/>
    </xf>
    <xf numFmtId="0" fontId="4" fillId="0" borderId="11" xfId="0" applyFont="1" applyBorder="1" applyAlignment="1">
      <alignment vertical="center" wrapText="1"/>
    </xf>
    <xf numFmtId="10" fontId="2" fillId="0" borderId="9" xfId="2" applyNumberFormat="1" applyFont="1" applyBorder="1" applyAlignment="1">
      <alignment vertical="center" wrapText="1"/>
    </xf>
    <xf numFmtId="10" fontId="2" fillId="0" borderId="10" xfId="2" applyNumberFormat="1" applyFont="1" applyBorder="1" applyAlignment="1">
      <alignment vertical="center" wrapText="1"/>
    </xf>
    <xf numFmtId="0" fontId="4" fillId="0" borderId="16" xfId="0" applyFont="1" applyBorder="1" applyAlignment="1">
      <alignment vertical="center" wrapText="1"/>
    </xf>
    <xf numFmtId="10" fontId="2" fillId="0" borderId="17" xfId="2" applyNumberFormat="1" applyFont="1" applyBorder="1" applyAlignment="1">
      <alignment vertical="center" wrapText="1"/>
    </xf>
    <xf numFmtId="10" fontId="2" fillId="0" borderId="13" xfId="2" applyNumberFormat="1" applyFont="1" applyBorder="1" applyAlignment="1">
      <alignment vertical="center" wrapText="1"/>
    </xf>
    <xf numFmtId="9" fontId="6" fillId="0" borderId="18" xfId="0" applyNumberFormat="1" applyFont="1" applyBorder="1" applyAlignment="1">
      <alignment vertical="center" wrapText="1"/>
    </xf>
    <xf numFmtId="9" fontId="6" fillId="0" borderId="19" xfId="0" applyNumberFormat="1" applyFont="1" applyBorder="1" applyAlignment="1">
      <alignment vertical="center" wrapText="1"/>
    </xf>
    <xf numFmtId="9" fontId="6" fillId="0" borderId="20" xfId="0" applyNumberFormat="1" applyFont="1" applyBorder="1" applyAlignment="1">
      <alignment vertical="center" wrapText="1"/>
    </xf>
    <xf numFmtId="0" fontId="6" fillId="0" borderId="0" xfId="0" applyFont="1"/>
    <xf numFmtId="0" fontId="7" fillId="0" borderId="11"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14" xfId="0" applyFont="1" applyBorder="1" applyAlignment="1">
      <alignment vertical="center" wrapText="1"/>
    </xf>
    <xf numFmtId="9" fontId="7" fillId="0" borderId="15" xfId="0" applyNumberFormat="1" applyFont="1" applyBorder="1" applyAlignment="1">
      <alignment vertical="center" wrapText="1"/>
    </xf>
    <xf numFmtId="0" fontId="9" fillId="0" borderId="11" xfId="0" applyFont="1" applyBorder="1" applyAlignment="1">
      <alignment vertical="center" wrapText="1"/>
    </xf>
    <xf numFmtId="0" fontId="6" fillId="0" borderId="30" xfId="0" applyFont="1" applyBorder="1" applyAlignment="1">
      <alignment vertical="center" wrapText="1"/>
    </xf>
    <xf numFmtId="0" fontId="3" fillId="0" borderId="0" xfId="0" applyFont="1"/>
    <xf numFmtId="0" fontId="10" fillId="0" borderId="11" xfId="0" applyFont="1" applyBorder="1" applyAlignment="1">
      <alignment vertical="center" wrapText="1"/>
    </xf>
    <xf numFmtId="6" fontId="10" fillId="0" borderId="9" xfId="0" applyNumberFormat="1" applyFont="1" applyBorder="1" applyAlignment="1">
      <alignment vertical="center" wrapText="1"/>
    </xf>
    <xf numFmtId="6" fontId="10" fillId="0" borderId="10" xfId="0" applyNumberFormat="1" applyFont="1" applyBorder="1" applyAlignment="1">
      <alignment vertical="center" wrapText="1"/>
    </xf>
    <xf numFmtId="6" fontId="10" fillId="0" borderId="13" xfId="0" applyNumberFormat="1" applyFont="1" applyBorder="1" applyAlignment="1">
      <alignment vertical="center" wrapText="1"/>
    </xf>
    <xf numFmtId="0" fontId="6" fillId="0" borderId="11" xfId="0" applyFont="1" applyBorder="1" applyAlignment="1">
      <alignment vertical="center" wrapText="1"/>
    </xf>
    <xf numFmtId="0" fontId="11" fillId="0" borderId="2" xfId="0" applyFont="1" applyBorder="1" applyAlignment="1">
      <alignment vertical="center" wrapText="1"/>
    </xf>
    <xf numFmtId="9" fontId="11" fillId="0" borderId="4" xfId="0" applyNumberFormat="1" applyFont="1" applyBorder="1" applyAlignment="1">
      <alignment vertical="center" wrapText="1"/>
    </xf>
    <xf numFmtId="0" fontId="6" fillId="0" borderId="0" xfId="0" applyFont="1" applyAlignment="1">
      <alignment horizontal="left"/>
    </xf>
    <xf numFmtId="0" fontId="6" fillId="0" borderId="11" xfId="0" applyFont="1" applyBorder="1" applyAlignment="1">
      <alignment horizontal="left" vertical="center" wrapText="1"/>
    </xf>
    <xf numFmtId="0" fontId="9" fillId="0" borderId="0" xfId="0" applyFont="1"/>
    <xf numFmtId="0" fontId="0" fillId="0" borderId="0" xfId="0" applyAlignment="1">
      <alignment horizontal="left"/>
    </xf>
    <xf numFmtId="43" fontId="0" fillId="0" borderId="0" xfId="1" applyFont="1" applyAlignment="1">
      <alignment horizontal="left"/>
    </xf>
    <xf numFmtId="0" fontId="4" fillId="0" borderId="14" xfId="0" applyFont="1" applyBorder="1" applyAlignment="1">
      <alignment vertical="center" wrapText="1"/>
    </xf>
    <xf numFmtId="9" fontId="6" fillId="0" borderId="6" xfId="0" applyNumberFormat="1" applyFont="1" applyBorder="1" applyAlignment="1">
      <alignment vertical="center" wrapText="1"/>
    </xf>
    <xf numFmtId="9" fontId="6" fillId="0" borderId="8" xfId="0" applyNumberFormat="1" applyFont="1" applyBorder="1" applyAlignment="1">
      <alignment vertical="center" wrapText="1"/>
    </xf>
    <xf numFmtId="9" fontId="6" fillId="0" borderId="12" xfId="0" applyNumberFormat="1" applyFont="1" applyBorder="1" applyAlignment="1">
      <alignment vertical="center" wrapText="1"/>
    </xf>
    <xf numFmtId="0" fontId="6" fillId="0" borderId="16" xfId="0" applyFont="1" applyBorder="1" applyAlignment="1">
      <alignment vertical="center" wrapText="1"/>
    </xf>
    <xf numFmtId="9" fontId="6" fillId="0" borderId="37" xfId="0" applyNumberFormat="1" applyFont="1" applyBorder="1" applyAlignment="1">
      <alignment horizontal="left" vertical="center" wrapText="1"/>
    </xf>
    <xf numFmtId="9" fontId="6" fillId="0" borderId="38" xfId="0" applyNumberFormat="1" applyFont="1" applyBorder="1" applyAlignment="1">
      <alignment horizontal="left" vertical="center" wrapText="1"/>
    </xf>
    <xf numFmtId="9" fontId="6" fillId="0" borderId="39" xfId="0" applyNumberFormat="1" applyFont="1" applyBorder="1" applyAlignment="1">
      <alignment horizontal="left" vertical="center" wrapText="1"/>
    </xf>
    <xf numFmtId="0" fontId="5" fillId="0" borderId="40"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39" xfId="0" applyFont="1" applyBorder="1" applyAlignment="1">
      <alignment vertical="center" wrapText="1"/>
    </xf>
    <xf numFmtId="0" fontId="14" fillId="0" borderId="0" xfId="0" applyFont="1"/>
    <xf numFmtId="20" fontId="15" fillId="0" borderId="0" xfId="0" applyNumberFormat="1" applyFont="1" applyAlignment="1">
      <alignment vertical="center"/>
    </xf>
    <xf numFmtId="0" fontId="14" fillId="3" borderId="31" xfId="0" applyFont="1" applyFill="1" applyBorder="1"/>
    <xf numFmtId="0" fontId="12" fillId="3" borderId="0" xfId="0" applyFont="1" applyFill="1"/>
    <xf numFmtId="0" fontId="14" fillId="3" borderId="0" xfId="0" applyFont="1" applyFill="1"/>
    <xf numFmtId="0" fontId="14" fillId="3" borderId="5" xfId="0" applyFont="1" applyFill="1" applyBorder="1"/>
    <xf numFmtId="0" fontId="14" fillId="0" borderId="0" xfId="0" applyFont="1" applyAlignment="1">
      <alignment vertical="center"/>
    </xf>
    <xf numFmtId="0" fontId="20" fillId="0" borderId="0" xfId="0" applyFont="1" applyAlignment="1">
      <alignment vertical="center"/>
    </xf>
    <xf numFmtId="0" fontId="21" fillId="3" borderId="0" xfId="0" applyFont="1" applyFill="1" applyAlignment="1">
      <alignment vertical="center"/>
    </xf>
    <xf numFmtId="0" fontId="22" fillId="0" borderId="0" xfId="0" applyFont="1"/>
    <xf numFmtId="0" fontId="21" fillId="0" borderId="0" xfId="0" applyFont="1" applyAlignment="1">
      <alignment vertical="center"/>
    </xf>
    <xf numFmtId="0" fontId="13" fillId="3" borderId="0" xfId="0" applyFont="1" applyFill="1" applyAlignment="1">
      <alignment vertical="center"/>
    </xf>
    <xf numFmtId="6" fontId="23" fillId="2" borderId="36" xfId="0" applyNumberFormat="1" applyFont="1" applyFill="1" applyBorder="1" applyAlignment="1" applyProtection="1">
      <alignment horizontal="left" vertical="center"/>
      <protection locked="0"/>
    </xf>
    <xf numFmtId="165" fontId="23" fillId="2" borderId="36" xfId="0" applyNumberFormat="1" applyFont="1" applyFill="1" applyBorder="1" applyAlignment="1" applyProtection="1">
      <alignment horizontal="left" vertical="center"/>
      <protection locked="0"/>
    </xf>
    <xf numFmtId="10" fontId="23" fillId="2" borderId="36" xfId="2" applyNumberFormat="1" applyFont="1" applyFill="1" applyBorder="1" applyAlignment="1" applyProtection="1">
      <alignment horizontal="left" vertical="center"/>
      <protection locked="0"/>
    </xf>
    <xf numFmtId="0" fontId="23" fillId="3" borderId="0" xfId="0" applyFont="1" applyFill="1" applyAlignment="1">
      <alignment vertical="center"/>
    </xf>
    <xf numFmtId="0" fontId="23" fillId="2" borderId="36" xfId="0" applyFont="1" applyFill="1" applyBorder="1" applyAlignment="1" applyProtection="1">
      <alignment vertical="center"/>
      <protection locked="0"/>
    </xf>
    <xf numFmtId="0" fontId="24" fillId="3" borderId="0" xfId="0" applyFont="1" applyFill="1" applyAlignment="1">
      <alignment vertical="center"/>
    </xf>
    <xf numFmtId="0" fontId="14" fillId="0" borderId="0" xfId="0" applyFont="1" applyProtection="1">
      <protection hidden="1"/>
    </xf>
    <xf numFmtId="0" fontId="14" fillId="3" borderId="33" xfId="0" applyFont="1" applyFill="1" applyBorder="1" applyProtection="1">
      <protection hidden="1"/>
    </xf>
    <xf numFmtId="0" fontId="14" fillId="3" borderId="34" xfId="0" applyFont="1" applyFill="1" applyBorder="1" applyProtection="1">
      <protection hidden="1"/>
    </xf>
    <xf numFmtId="0" fontId="14" fillId="3" borderId="7" xfId="0" applyFont="1" applyFill="1" applyBorder="1" applyProtection="1">
      <protection hidden="1"/>
    </xf>
    <xf numFmtId="0" fontId="14" fillId="3" borderId="31" xfId="0" applyFont="1" applyFill="1" applyBorder="1" applyProtection="1">
      <protection hidden="1"/>
    </xf>
    <xf numFmtId="9" fontId="14" fillId="3" borderId="0" xfId="0" applyNumberFormat="1" applyFont="1" applyFill="1" applyAlignment="1" applyProtection="1">
      <alignment horizontal="center" vertical="center"/>
      <protection hidden="1"/>
    </xf>
    <xf numFmtId="9" fontId="14" fillId="3" borderId="5" xfId="0" applyNumberFormat="1" applyFont="1" applyFill="1" applyBorder="1" applyAlignment="1" applyProtection="1">
      <alignment horizontal="center" vertical="center"/>
      <protection hidden="1"/>
    </xf>
    <xf numFmtId="0" fontId="14" fillId="0" borderId="31" xfId="0" applyFont="1" applyBorder="1" applyProtection="1">
      <protection hidden="1"/>
    </xf>
    <xf numFmtId="0" fontId="14" fillId="0" borderId="0" xfId="0" applyFont="1" applyAlignment="1" applyProtection="1">
      <alignment horizontal="center" vertical="center"/>
      <protection hidden="1"/>
    </xf>
    <xf numFmtId="9" fontId="14" fillId="0" borderId="5" xfId="0" applyNumberFormat="1" applyFont="1" applyBorder="1" applyAlignment="1" applyProtection="1">
      <alignment horizontal="center" vertical="center"/>
      <protection hidden="1"/>
    </xf>
    <xf numFmtId="0" fontId="16" fillId="3" borderId="31" xfId="0" applyFont="1" applyFill="1" applyBorder="1" applyProtection="1">
      <protection hidden="1"/>
    </xf>
    <xf numFmtId="9" fontId="16" fillId="3" borderId="0" xfId="2" applyFont="1" applyFill="1" applyBorder="1" applyAlignment="1" applyProtection="1">
      <alignment horizontal="center"/>
      <protection hidden="1"/>
    </xf>
    <xf numFmtId="9" fontId="16" fillId="3" borderId="5" xfId="2" applyFont="1" applyFill="1" applyBorder="1" applyAlignment="1" applyProtection="1">
      <alignment horizontal="center"/>
      <protection hidden="1"/>
    </xf>
    <xf numFmtId="0" fontId="17" fillId="3" borderId="31" xfId="0" applyFont="1" applyFill="1" applyBorder="1" applyProtection="1">
      <protection hidden="1"/>
    </xf>
    <xf numFmtId="10" fontId="17" fillId="3" borderId="0" xfId="2" applyNumberFormat="1" applyFont="1" applyFill="1" applyBorder="1" applyAlignment="1" applyProtection="1">
      <alignment horizontal="center"/>
      <protection hidden="1"/>
    </xf>
    <xf numFmtId="10" fontId="17" fillId="3" borderId="5" xfId="2" applyNumberFormat="1" applyFont="1" applyFill="1" applyBorder="1" applyAlignment="1" applyProtection="1">
      <alignment horizontal="center"/>
      <protection hidden="1"/>
    </xf>
    <xf numFmtId="10" fontId="17" fillId="0" borderId="0" xfId="2" applyNumberFormat="1" applyFont="1" applyFill="1" applyBorder="1" applyAlignment="1" applyProtection="1">
      <alignment horizontal="center"/>
      <protection hidden="1"/>
    </xf>
    <xf numFmtId="10" fontId="17" fillId="0" borderId="5" xfId="2" applyNumberFormat="1" applyFont="1" applyFill="1" applyBorder="1" applyAlignment="1" applyProtection="1">
      <alignment horizontal="center"/>
      <protection hidden="1"/>
    </xf>
    <xf numFmtId="10" fontId="17" fillId="0" borderId="0" xfId="2" applyNumberFormat="1" applyFont="1" applyFill="1" applyBorder="1" applyAlignment="1" applyProtection="1">
      <alignment horizontal="center" vertical="center"/>
      <protection hidden="1"/>
    </xf>
    <xf numFmtId="10" fontId="17" fillId="0" borderId="5" xfId="2" applyNumberFormat="1" applyFont="1" applyFill="1" applyBorder="1" applyAlignment="1" applyProtection="1">
      <alignment horizontal="center" vertical="center"/>
      <protection hidden="1"/>
    </xf>
    <xf numFmtId="165" fontId="14" fillId="0" borderId="0" xfId="0" applyNumberFormat="1" applyFont="1" applyAlignment="1" applyProtection="1">
      <alignment horizontal="center"/>
      <protection hidden="1"/>
    </xf>
    <xf numFmtId="165" fontId="14" fillId="0" borderId="5" xfId="0" applyNumberFormat="1" applyFont="1" applyBorder="1" applyAlignment="1" applyProtection="1">
      <alignment horizontal="center"/>
      <protection hidden="1"/>
    </xf>
    <xf numFmtId="165" fontId="14" fillId="3" borderId="0" xfId="0" applyNumberFormat="1" applyFont="1" applyFill="1" applyAlignment="1" applyProtection="1">
      <alignment horizontal="center"/>
      <protection hidden="1"/>
    </xf>
    <xf numFmtId="165" fontId="14" fillId="3" borderId="5" xfId="0" applyNumberFormat="1" applyFont="1" applyFill="1" applyBorder="1" applyAlignment="1" applyProtection="1">
      <alignment horizontal="center"/>
      <protection hidden="1"/>
    </xf>
    <xf numFmtId="165" fontId="14" fillId="3" borderId="0" xfId="1" applyNumberFormat="1" applyFont="1" applyFill="1" applyBorder="1" applyAlignment="1" applyProtection="1">
      <alignment horizontal="center"/>
      <protection hidden="1"/>
    </xf>
    <xf numFmtId="165" fontId="14" fillId="3" borderId="5" xfId="1" applyNumberFormat="1" applyFont="1" applyFill="1" applyBorder="1" applyAlignment="1" applyProtection="1">
      <alignment horizontal="center"/>
      <protection hidden="1"/>
    </xf>
    <xf numFmtId="0" fontId="18" fillId="3" borderId="31" xfId="0" applyFont="1" applyFill="1" applyBorder="1" applyProtection="1">
      <protection hidden="1"/>
    </xf>
    <xf numFmtId="165" fontId="18" fillId="3" borderId="0" xfId="1" applyNumberFormat="1" applyFont="1" applyFill="1" applyBorder="1" applyAlignment="1" applyProtection="1">
      <alignment horizontal="center"/>
      <protection hidden="1"/>
    </xf>
    <xf numFmtId="165" fontId="18" fillId="3" borderId="5" xfId="1" applyNumberFormat="1" applyFont="1" applyFill="1" applyBorder="1" applyAlignment="1" applyProtection="1">
      <alignment horizontal="center"/>
      <protection hidden="1"/>
    </xf>
    <xf numFmtId="0" fontId="19" fillId="3" borderId="31" xfId="0" applyFont="1" applyFill="1" applyBorder="1" applyProtection="1">
      <protection hidden="1"/>
    </xf>
    <xf numFmtId="165" fontId="19" fillId="3" borderId="0" xfId="2" applyNumberFormat="1" applyFont="1" applyFill="1" applyBorder="1" applyAlignment="1" applyProtection="1">
      <alignment horizontal="center"/>
      <protection hidden="1"/>
    </xf>
    <xf numFmtId="165" fontId="19" fillId="3" borderId="5" xfId="2" applyNumberFormat="1" applyFont="1" applyFill="1" applyBorder="1" applyAlignment="1" applyProtection="1">
      <alignment horizontal="center"/>
      <protection hidden="1"/>
    </xf>
    <xf numFmtId="0" fontId="14" fillId="3" borderId="0" xfId="0" applyFont="1" applyFill="1" applyAlignment="1" applyProtection="1">
      <alignment horizontal="center"/>
      <protection hidden="1"/>
    </xf>
    <xf numFmtId="0" fontId="14" fillId="3" borderId="5" xfId="0" applyFont="1" applyFill="1" applyBorder="1" applyAlignment="1" applyProtection="1">
      <alignment horizontal="center"/>
      <protection hidden="1"/>
    </xf>
    <xf numFmtId="0" fontId="14" fillId="0" borderId="5" xfId="0" applyFont="1" applyBorder="1" applyProtection="1">
      <protection hidden="1"/>
    </xf>
    <xf numFmtId="0" fontId="14" fillId="3" borderId="32" xfId="0" applyFont="1" applyFill="1" applyBorder="1" applyProtection="1">
      <protection hidden="1"/>
    </xf>
    <xf numFmtId="0" fontId="14" fillId="3" borderId="35" xfId="0" applyFont="1" applyFill="1" applyBorder="1" applyProtection="1">
      <protection hidden="1"/>
    </xf>
    <xf numFmtId="0" fontId="14" fillId="3" borderId="4" xfId="0" applyFont="1" applyFill="1" applyBorder="1" applyProtection="1">
      <protection hidden="1"/>
    </xf>
    <xf numFmtId="0" fontId="14" fillId="3" borderId="0" xfId="0" applyFont="1" applyFill="1" applyProtection="1">
      <protection hidden="1"/>
    </xf>
    <xf numFmtId="0" fontId="14" fillId="3" borderId="5" xfId="0" applyFont="1" applyFill="1" applyBorder="1" applyProtection="1">
      <protection hidden="1"/>
    </xf>
    <xf numFmtId="0" fontId="0" fillId="0" borderId="49" xfId="0" applyBorder="1"/>
    <xf numFmtId="0" fontId="7" fillId="0" borderId="0" xfId="0" applyFont="1"/>
    <xf numFmtId="9" fontId="26" fillId="0" borderId="50" xfId="2" applyFont="1" applyBorder="1" applyAlignment="1">
      <alignment vertical="center" wrapText="1"/>
    </xf>
    <xf numFmtId="9" fontId="7" fillId="0" borderId="29" xfId="2" applyFont="1" applyBorder="1" applyAlignment="1">
      <alignment vertical="center" wrapText="1"/>
    </xf>
    <xf numFmtId="9" fontId="7" fillId="0" borderId="51" xfId="2" applyFont="1" applyBorder="1" applyAlignment="1">
      <alignment vertical="center" wrapText="1"/>
    </xf>
    <xf numFmtId="9" fontId="7" fillId="0" borderId="24" xfId="2" applyFont="1" applyBorder="1" applyAlignment="1">
      <alignment vertical="center" wrapText="1"/>
    </xf>
    <xf numFmtId="9" fontId="7" fillId="0" borderId="0" xfId="2" applyFont="1"/>
    <xf numFmtId="0" fontId="4" fillId="0" borderId="52" xfId="0" applyFont="1" applyBorder="1" applyAlignment="1">
      <alignment vertical="center" wrapText="1"/>
    </xf>
    <xf numFmtId="9" fontId="26" fillId="0" borderId="53" xfId="2" applyFont="1" applyBorder="1" applyAlignment="1">
      <alignment vertical="center" wrapText="1"/>
    </xf>
    <xf numFmtId="9" fontId="7" fillId="0" borderId="26" xfId="2" applyFont="1" applyBorder="1" applyAlignment="1">
      <alignment vertical="center" wrapText="1"/>
    </xf>
    <xf numFmtId="9" fontId="7" fillId="0" borderId="27" xfId="2" applyFont="1" applyBorder="1" applyAlignment="1">
      <alignment vertical="center" wrapText="1"/>
    </xf>
    <xf numFmtId="9" fontId="7" fillId="0" borderId="28" xfId="2" applyFont="1" applyBorder="1" applyAlignment="1">
      <alignment vertical="center" wrapText="1"/>
    </xf>
    <xf numFmtId="0" fontId="4" fillId="0" borderId="53" xfId="0" applyFont="1" applyBorder="1" applyAlignment="1">
      <alignment vertical="center" wrapText="1"/>
    </xf>
    <xf numFmtId="0" fontId="5" fillId="0" borderId="54" xfId="0" applyFont="1" applyBorder="1" applyAlignment="1">
      <alignment vertical="center" wrapText="1"/>
    </xf>
    <xf numFmtId="9" fontId="7" fillId="0" borderId="42" xfId="2" applyFont="1" applyBorder="1" applyAlignment="1">
      <alignment vertical="center" wrapText="1"/>
    </xf>
    <xf numFmtId="9" fontId="6" fillId="0" borderId="11" xfId="0" applyNumberFormat="1" applyFont="1" applyBorder="1" applyAlignment="1">
      <alignment vertical="center" wrapText="1"/>
    </xf>
    <xf numFmtId="10" fontId="2" fillId="0" borderId="55" xfId="2" applyNumberFormat="1" applyFont="1" applyBorder="1" applyAlignment="1">
      <alignment vertical="center" wrapText="1"/>
    </xf>
    <xf numFmtId="9" fontId="7" fillId="0" borderId="54" xfId="2" applyFont="1" applyBorder="1" applyAlignment="1">
      <alignment vertical="center" wrapText="1"/>
    </xf>
    <xf numFmtId="0" fontId="5" fillId="0" borderId="43" xfId="0" applyFont="1" applyBorder="1" applyAlignment="1">
      <alignment vertical="center" wrapText="1"/>
    </xf>
    <xf numFmtId="0" fontId="22" fillId="4" borderId="33" xfId="0" applyFont="1" applyFill="1" applyBorder="1"/>
    <xf numFmtId="0" fontId="22" fillId="4" borderId="34" xfId="0" applyFont="1" applyFill="1" applyBorder="1"/>
    <xf numFmtId="0" fontId="22" fillId="4" borderId="7" xfId="0" applyFont="1" applyFill="1" applyBorder="1"/>
    <xf numFmtId="0" fontId="22" fillId="4" borderId="31" xfId="0" applyFont="1" applyFill="1" applyBorder="1"/>
    <xf numFmtId="0" fontId="27" fillId="4" borderId="0" xfId="0" applyFont="1" applyFill="1" applyAlignment="1">
      <alignment horizontal="left"/>
    </xf>
    <xf numFmtId="0" fontId="22" fillId="4" borderId="0" xfId="0" applyFont="1" applyFill="1"/>
    <xf numFmtId="0" fontId="22" fillId="4" borderId="5" xfId="0" applyFont="1" applyFill="1" applyBorder="1"/>
    <xf numFmtId="0" fontId="22" fillId="4" borderId="32" xfId="0" applyFont="1" applyFill="1" applyBorder="1"/>
    <xf numFmtId="0" fontId="14" fillId="4" borderId="33" xfId="0" applyFont="1" applyFill="1" applyBorder="1" applyProtection="1">
      <protection hidden="1"/>
    </xf>
    <xf numFmtId="0" fontId="14" fillId="4" borderId="34" xfId="0" applyFont="1" applyFill="1" applyBorder="1" applyProtection="1">
      <protection hidden="1"/>
    </xf>
    <xf numFmtId="0" fontId="14" fillId="4" borderId="7" xfId="0" applyFont="1" applyFill="1" applyBorder="1" applyProtection="1">
      <protection hidden="1"/>
    </xf>
    <xf numFmtId="0" fontId="14" fillId="4" borderId="31" xfId="0" applyFont="1" applyFill="1" applyBorder="1" applyProtection="1">
      <protection hidden="1"/>
    </xf>
    <xf numFmtId="0" fontId="14" fillId="4" borderId="0" xfId="0" applyFont="1" applyFill="1" applyProtection="1">
      <protection hidden="1"/>
    </xf>
    <xf numFmtId="0" fontId="14" fillId="4" borderId="5" xfId="0" applyFont="1" applyFill="1" applyBorder="1" applyProtection="1">
      <protection hidden="1"/>
    </xf>
    <xf numFmtId="0" fontId="22" fillId="4" borderId="34" xfId="0" applyFont="1" applyFill="1" applyBorder="1" applyAlignment="1">
      <alignment vertical="center"/>
    </xf>
    <xf numFmtId="0" fontId="22" fillId="4" borderId="31" xfId="0" applyFont="1" applyFill="1" applyBorder="1" applyProtection="1">
      <protection hidden="1"/>
    </xf>
    <xf numFmtId="0" fontId="22" fillId="4" borderId="0" xfId="0" applyFont="1" applyFill="1" applyProtection="1">
      <protection hidden="1"/>
    </xf>
    <xf numFmtId="0" fontId="22" fillId="4" borderId="5" xfId="0" applyFont="1" applyFill="1" applyBorder="1" applyProtection="1">
      <protection hidden="1"/>
    </xf>
    <xf numFmtId="0" fontId="22" fillId="4" borderId="4" xfId="0" applyFont="1" applyFill="1" applyBorder="1"/>
    <xf numFmtId="0" fontId="22" fillId="4" borderId="32" xfId="0" applyFont="1" applyFill="1" applyBorder="1" applyProtection="1">
      <protection hidden="1"/>
    </xf>
    <xf numFmtId="0" fontId="22" fillId="4" borderId="35" xfId="0" applyFont="1" applyFill="1" applyBorder="1" applyProtection="1">
      <protection hidden="1"/>
    </xf>
    <xf numFmtId="0" fontId="22" fillId="4" borderId="4" xfId="0" applyFont="1" applyFill="1" applyBorder="1" applyProtection="1">
      <protection hidden="1"/>
    </xf>
    <xf numFmtId="165" fontId="27" fillId="4" borderId="0" xfId="0" applyNumberFormat="1" applyFont="1" applyFill="1" applyAlignment="1">
      <alignment horizontal="center" vertical="center"/>
    </xf>
    <xf numFmtId="0" fontId="29" fillId="4" borderId="0" xfId="0" applyFont="1" applyFill="1" applyAlignment="1">
      <alignment vertical="center"/>
    </xf>
    <xf numFmtId="164" fontId="29" fillId="4" borderId="0" xfId="2" applyNumberFormat="1" applyFont="1" applyFill="1" applyBorder="1" applyAlignment="1">
      <alignment horizontal="center" vertical="center"/>
    </xf>
    <xf numFmtId="0" fontId="22" fillId="4" borderId="35" xfId="0" applyFont="1" applyFill="1" applyBorder="1"/>
    <xf numFmtId="0" fontId="22" fillId="4" borderId="33" xfId="0" applyFont="1" applyFill="1" applyBorder="1" applyProtection="1">
      <protection hidden="1"/>
    </xf>
    <xf numFmtId="0" fontId="22" fillId="4" borderId="34" xfId="0" applyFont="1" applyFill="1" applyBorder="1" applyProtection="1">
      <protection hidden="1"/>
    </xf>
    <xf numFmtId="0" fontId="22" fillId="4" borderId="7" xfId="0" applyFont="1" applyFill="1" applyBorder="1" applyProtection="1">
      <protection hidden="1"/>
    </xf>
    <xf numFmtId="0" fontId="32" fillId="4" borderId="0" xfId="0" applyFont="1" applyFill="1" applyAlignment="1">
      <alignment vertical="center" wrapText="1"/>
    </xf>
    <xf numFmtId="0" fontId="28" fillId="4" borderId="35"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35" fillId="0" borderId="41" xfId="0" applyFont="1" applyBorder="1" applyAlignment="1">
      <alignment wrapText="1"/>
    </xf>
    <xf numFmtId="0" fontId="25" fillId="0" borderId="42" xfId="0" applyFont="1" applyBorder="1" applyAlignment="1">
      <alignment wrapText="1"/>
    </xf>
    <xf numFmtId="0" fontId="25" fillId="0" borderId="43" xfId="0" applyFont="1" applyBorder="1" applyAlignment="1">
      <alignment wrapText="1"/>
    </xf>
    <xf numFmtId="0" fontId="25" fillId="0" borderId="44" xfId="0" applyFont="1" applyBorder="1" applyAlignment="1">
      <alignment wrapText="1"/>
    </xf>
    <xf numFmtId="0" fontId="25" fillId="0" borderId="0" xfId="0" applyFont="1" applyAlignment="1">
      <alignment wrapText="1"/>
    </xf>
    <xf numFmtId="0" fontId="25" fillId="0" borderId="45" xfId="0" applyFont="1" applyBorder="1" applyAlignment="1">
      <alignment wrapText="1"/>
    </xf>
    <xf numFmtId="0" fontId="25" fillId="0" borderId="46" xfId="0" applyFont="1" applyBorder="1" applyAlignment="1">
      <alignment wrapText="1"/>
    </xf>
    <xf numFmtId="0" fontId="25" fillId="0" borderId="47" xfId="0" applyFont="1" applyBorder="1" applyAlignment="1">
      <alignment wrapText="1"/>
    </xf>
    <xf numFmtId="0" fontId="25" fillId="0" borderId="48" xfId="0" applyFont="1" applyBorder="1" applyAlignment="1">
      <alignment wrapText="1"/>
    </xf>
    <xf numFmtId="0" fontId="37" fillId="4" borderId="35" xfId="0" applyFont="1" applyFill="1" applyBorder="1" applyAlignment="1">
      <alignment horizontal="left" vertical="center" wrapText="1"/>
    </xf>
  </cellXfs>
  <cellStyles count="3">
    <cellStyle name="Comma" xfId="1" builtinId="3"/>
    <cellStyle name="Normal" xfId="0" builtinId="0"/>
    <cellStyle name="Per cent" xfId="2" builtinId="5"/>
  </cellStyles>
  <dxfs count="0"/>
  <tableStyles count="0" defaultTableStyle="TableStyleMedium2" defaultPivotStyle="PivotStyleLight16"/>
  <colors>
    <mruColors>
      <color rgb="FF124444"/>
      <color rgb="FFF49B00"/>
      <color rgb="FFFF8811"/>
      <color rgb="FFED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mortgageworks.co.uk/intermediaries/products/further-advanc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mortgageworks.co.uk/intermediaries/products/further-advan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388775</xdr:colOff>
      <xdr:row>0</xdr:row>
      <xdr:rowOff>54428</xdr:rowOff>
    </xdr:from>
    <xdr:to>
      <xdr:col>2</xdr:col>
      <xdr:colOff>3135944</xdr:colOff>
      <xdr:row>0</xdr:row>
      <xdr:rowOff>684210</xdr:rowOff>
    </xdr:to>
    <xdr:pic>
      <xdr:nvPicPr>
        <xdr:cNvPr id="7" name="Picture 6">
          <a:hlinkClick xmlns:r="http://schemas.openxmlformats.org/officeDocument/2006/relationships" r:id="rId1"/>
          <a:extLst>
            <a:ext uri="{FF2B5EF4-FFF2-40B4-BE49-F238E27FC236}">
              <a16:creationId xmlns:a16="http://schemas.microsoft.com/office/drawing/2014/main" id="{001A9DD6-8F7C-4842-BCD3-5399DD6197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4265" y="54428"/>
          <a:ext cx="3230676" cy="6297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366875</xdr:colOff>
      <xdr:row>0</xdr:row>
      <xdr:rowOff>63028</xdr:rowOff>
    </xdr:from>
    <xdr:to>
      <xdr:col>2</xdr:col>
      <xdr:colOff>3104973</xdr:colOff>
      <xdr:row>0</xdr:row>
      <xdr:rowOff>694170</xdr:rowOff>
    </xdr:to>
    <xdr:pic>
      <xdr:nvPicPr>
        <xdr:cNvPr id="4" name="Picture 3">
          <a:hlinkClick xmlns:r="http://schemas.openxmlformats.org/officeDocument/2006/relationships" r:id="rId1"/>
          <a:extLst>
            <a:ext uri="{FF2B5EF4-FFF2-40B4-BE49-F238E27FC236}">
              <a16:creationId xmlns:a16="http://schemas.microsoft.com/office/drawing/2014/main" id="{45FF4AD0-5174-307D-9620-D3C0A1F3E1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365" y="63028"/>
          <a:ext cx="3227955" cy="6343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84CC-27A9-435B-9EE9-6A0F3EF4B21B}">
  <sheetPr>
    <tabColor theme="1"/>
  </sheetPr>
  <dimension ref="B1:Z39"/>
  <sheetViews>
    <sheetView showGridLines="0" tabSelected="1" zoomScale="70" zoomScaleNormal="70" zoomScaleSheetLayoutView="115" workbookViewId="0">
      <selection activeCell="T4" sqref="T4"/>
    </sheetView>
  </sheetViews>
  <sheetFormatPr defaultColWidth="8.7109375" defaultRowHeight="14.25" x14ac:dyDescent="0.2"/>
  <cols>
    <col min="1" max="1" width="3.28515625" style="56" customWidth="1"/>
    <col min="2" max="2" width="7" style="56" customWidth="1"/>
    <col min="3" max="3" width="83.5703125" style="56" customWidth="1"/>
    <col min="4" max="4" width="35.140625" style="56" customWidth="1"/>
    <col min="5" max="5" width="8.7109375" style="56" customWidth="1"/>
    <col min="6" max="6" width="17.5703125" style="74" hidden="1" customWidth="1"/>
    <col min="7" max="12" width="12.28515625" style="74" hidden="1" customWidth="1"/>
    <col min="13" max="13" width="3.28515625" style="56" customWidth="1"/>
    <col min="14" max="16384" width="8.7109375" style="56"/>
  </cols>
  <sheetData>
    <row r="1" spans="2:26" ht="63.6" customHeight="1" thickBot="1" x14ac:dyDescent="0.25"/>
    <row r="2" spans="2:26" x14ac:dyDescent="0.2">
      <c r="B2" s="133"/>
      <c r="C2" s="134"/>
      <c r="D2" s="134"/>
      <c r="E2" s="135"/>
      <c r="F2" s="159"/>
      <c r="G2" s="160"/>
      <c r="H2" s="160"/>
      <c r="I2" s="160"/>
      <c r="J2" s="160"/>
      <c r="K2" s="160"/>
      <c r="L2" s="161"/>
    </row>
    <row r="3" spans="2:26" ht="27" x14ac:dyDescent="0.35">
      <c r="B3" s="136"/>
      <c r="C3" s="137" t="s">
        <v>0</v>
      </c>
      <c r="D3" s="138"/>
      <c r="E3" s="139"/>
      <c r="F3" s="148"/>
      <c r="G3" s="149"/>
      <c r="H3" s="149"/>
      <c r="I3" s="149"/>
      <c r="J3" s="149"/>
      <c r="K3" s="149"/>
      <c r="L3" s="150"/>
      <c r="Z3" s="57"/>
    </row>
    <row r="4" spans="2:26" ht="69" customHeight="1" thickBot="1" x14ac:dyDescent="0.25">
      <c r="B4" s="140"/>
      <c r="C4" s="163" t="s">
        <v>89</v>
      </c>
      <c r="D4" s="163"/>
      <c r="E4" s="164"/>
      <c r="F4" s="148"/>
      <c r="G4" s="149"/>
      <c r="H4" s="149"/>
      <c r="I4" s="149"/>
      <c r="J4" s="149"/>
      <c r="K4" s="149"/>
      <c r="L4" s="150"/>
    </row>
    <row r="5" spans="2:26" ht="19.5" customHeight="1" x14ac:dyDescent="0.35">
      <c r="B5" s="58"/>
      <c r="C5" s="59"/>
      <c r="D5" s="60"/>
      <c r="E5" s="61"/>
      <c r="F5" s="75"/>
      <c r="G5" s="76"/>
      <c r="H5" s="76"/>
      <c r="I5" s="76"/>
      <c r="J5" s="76"/>
      <c r="K5" s="76"/>
      <c r="L5" s="77"/>
      <c r="Z5" s="62"/>
    </row>
    <row r="6" spans="2:26" ht="18" customHeight="1" x14ac:dyDescent="0.2">
      <c r="B6" s="58"/>
      <c r="C6" s="67" t="s">
        <v>1</v>
      </c>
      <c r="D6" s="68"/>
      <c r="E6" s="61"/>
      <c r="F6" s="78" t="s">
        <v>2</v>
      </c>
      <c r="G6" s="79">
        <v>0.5</v>
      </c>
      <c r="H6" s="79">
        <v>0.6</v>
      </c>
      <c r="I6" s="79">
        <v>0.65</v>
      </c>
      <c r="J6" s="79">
        <v>0.7</v>
      </c>
      <c r="K6" s="79">
        <v>0.75</v>
      </c>
      <c r="L6" s="80">
        <v>0.8</v>
      </c>
    </row>
    <row r="7" spans="2:26" ht="18" customHeight="1" x14ac:dyDescent="0.2">
      <c r="B7" s="58"/>
      <c r="C7" s="67" t="s">
        <v>3</v>
      </c>
      <c r="D7" s="69"/>
      <c r="E7" s="61"/>
      <c r="F7" s="81" t="s">
        <v>4</v>
      </c>
      <c r="G7" s="82" t="s">
        <v>5</v>
      </c>
      <c r="H7" s="82" t="s">
        <v>5</v>
      </c>
      <c r="I7" s="82" t="s">
        <v>5</v>
      </c>
      <c r="J7" s="82" t="s">
        <v>5</v>
      </c>
      <c r="K7" s="82" t="s">
        <v>5</v>
      </c>
      <c r="L7" s="83">
        <v>0.8</v>
      </c>
      <c r="Z7" s="62"/>
    </row>
    <row r="8" spans="2:26" ht="18" customHeight="1" x14ac:dyDescent="0.2">
      <c r="B8" s="58"/>
      <c r="C8" s="67" t="s">
        <v>6</v>
      </c>
      <c r="D8" s="69"/>
      <c r="E8" s="61"/>
      <c r="F8" s="84" t="s">
        <v>7</v>
      </c>
      <c r="G8" s="85" t="e">
        <f>VLOOKUP(CONCATENATE($D$16,", ",$D$17,", ",$D$15,", ",$D$13),ICR!$E:$F,2,FALSE)</f>
        <v>#N/A</v>
      </c>
      <c r="H8" s="85" t="e">
        <f>VLOOKUP(CONCATENATE($D$16,", ",$D$17,", ",$D$15,", ",$D$13),ICR!$E:$F,2,FALSE)</f>
        <v>#N/A</v>
      </c>
      <c r="I8" s="85" t="e">
        <f>VLOOKUP(CONCATENATE($D$16,", ",$D$17,", ",$D$15,", ",$D$13),ICR!$E:$F,2,FALSE)</f>
        <v>#N/A</v>
      </c>
      <c r="J8" s="85" t="e">
        <f>VLOOKUP(CONCATENATE($D$16,", ",$D$17,", ",$D$15,", ",$D$13),ICR!$E:$F,2,FALSE)</f>
        <v>#N/A</v>
      </c>
      <c r="K8" s="85" t="e">
        <f>VLOOKUP(CONCATENATE($D$16,", ",$D$17,", ",$D$15,", ",$D$13),ICR!$E:$F,2,FALSE)</f>
        <v>#N/A</v>
      </c>
      <c r="L8" s="86" t="e">
        <f>VLOOKUP(CONCATENATE($D$16,", ",$D$17,", ",$D$15,", ",$D$13),ICR!$E:$F,2,FALSE)</f>
        <v>#N/A</v>
      </c>
      <c r="Z8" s="62"/>
    </row>
    <row r="9" spans="2:26" ht="18" customHeight="1" x14ac:dyDescent="0.2">
      <c r="B9" s="58"/>
      <c r="C9" s="67" t="s">
        <v>8</v>
      </c>
      <c r="D9" s="70"/>
      <c r="E9" s="61"/>
      <c r="F9" s="87" t="s">
        <v>9</v>
      </c>
      <c r="G9" s="88" t="e">
        <f>MAX(VLOOKUP(CONCATENATE($D$16,", ",G8,", ",$D$10),'SA Stress Rate (ML)'!$D:$E,2,FALSE),G10)</f>
        <v>#N/A</v>
      </c>
      <c r="H9" s="88" t="e">
        <f>MAX(VLOOKUP(CONCATENATE($D$16,", ",H8,", ",$D$10),'SA Stress Rate (ML)'!$D:$E,2,FALSE),H10)</f>
        <v>#N/A</v>
      </c>
      <c r="I9" s="88" t="e">
        <f>MAX(VLOOKUP(CONCATENATE($D$16,", ",I8,", ",$D$10),'SA Stress Rate (ML)'!$D:$E,2,FALSE),I10)</f>
        <v>#N/A</v>
      </c>
      <c r="J9" s="88" t="e">
        <f>MAX(VLOOKUP(CONCATENATE($D$16,", ",J8,", ",$D$10),'SA Stress Rate (ML)'!$D:$E,2,FALSE),J10)</f>
        <v>#N/A</v>
      </c>
      <c r="K9" s="88" t="e">
        <f>MAX(VLOOKUP(CONCATENATE($D$16,", ",K8,", ",$D$10),'SA Stress Rate (ML)'!$D:$E,2,FALSE),K10)</f>
        <v>#N/A</v>
      </c>
      <c r="L9" s="89" t="e">
        <f>MAX(VLOOKUP(CONCATENATE($D$16,", ",L8,", ",$D$10),'SA Stress Rate (ML)'!$D:$E,2,FALSE),L10)</f>
        <v>#N/A</v>
      </c>
      <c r="Z9" s="62"/>
    </row>
    <row r="10" spans="2:26" ht="18" customHeight="1" x14ac:dyDescent="0.2">
      <c r="B10" s="58"/>
      <c r="C10" s="67" t="s">
        <v>10</v>
      </c>
      <c r="D10" s="69"/>
      <c r="E10" s="61"/>
      <c r="F10" s="87" t="s">
        <v>11</v>
      </c>
      <c r="G10" s="88" t="e">
        <f>VLOOKUP(CONCATENATE($D$16,", ",G8,", ",$D$20),'SA Stress Rate (FA)'!$D:$E,2,FALSE)</f>
        <v>#N/A</v>
      </c>
      <c r="H10" s="88" t="e">
        <f>VLOOKUP(CONCATENATE($D$16,", ",H8,", ",$D$20),'SA Stress Rate (FA)'!$D:$E,2,FALSE)</f>
        <v>#N/A</v>
      </c>
      <c r="I10" s="88" t="e">
        <f>VLOOKUP(CONCATENATE($D$16,", ",I8,", ",$D$20),'SA Stress Rate (FA)'!$D:$E,2,FALSE)</f>
        <v>#N/A</v>
      </c>
      <c r="J10" s="88" t="e">
        <f>VLOOKUP(CONCATENATE($D$16,", ",J8,", ",$D$20),'SA Stress Rate (FA)'!$D:$E,2,FALSE)</f>
        <v>#N/A</v>
      </c>
      <c r="K10" s="88" t="e">
        <f>VLOOKUP(CONCATENATE($D$16,", ",K8,", ",$D$20),'SA Stress Rate (FA)'!$D:$E,2,FALSE)</f>
        <v>#N/A</v>
      </c>
      <c r="L10" s="89" t="e">
        <f>VLOOKUP(CONCATENATE($D$16,", ",L8,", ",$D$20),'SA Stress Rate (FA)'!$D:$E,2,FALSE)</f>
        <v>#N/A</v>
      </c>
      <c r="Z10" s="62"/>
    </row>
    <row r="11" spans="2:26" ht="18" customHeight="1" x14ac:dyDescent="0.2">
      <c r="B11" s="58"/>
      <c r="C11" s="67"/>
      <c r="D11" s="71"/>
      <c r="E11" s="61"/>
      <c r="F11" s="81" t="s">
        <v>12</v>
      </c>
      <c r="G11" s="94" t="e">
        <f>$D$7-($D$8*G$8*G$9/12)</f>
        <v>#N/A</v>
      </c>
      <c r="H11" s="94" t="e">
        <f t="shared" ref="H11:K11" si="0">$D$7-($D$8*H$8*H$9/12)</f>
        <v>#N/A</v>
      </c>
      <c r="I11" s="94" t="e">
        <f t="shared" si="0"/>
        <v>#N/A</v>
      </c>
      <c r="J11" s="94" t="e">
        <f t="shared" si="0"/>
        <v>#N/A</v>
      </c>
      <c r="K11" s="94" t="e">
        <f t="shared" si="0"/>
        <v>#N/A</v>
      </c>
      <c r="L11" s="95" t="e">
        <f>$D$7-($D$8*L$8*L$9/12)</f>
        <v>#N/A</v>
      </c>
    </row>
    <row r="12" spans="2:26" ht="18" customHeight="1" x14ac:dyDescent="0.2">
      <c r="B12" s="58"/>
      <c r="C12" s="67" t="s">
        <v>13</v>
      </c>
      <c r="D12" s="72"/>
      <c r="E12" s="61"/>
      <c r="F12" s="81"/>
      <c r="L12" s="108"/>
      <c r="Z12" s="62"/>
    </row>
    <row r="13" spans="2:26" ht="18" customHeight="1" x14ac:dyDescent="0.2">
      <c r="B13" s="58"/>
      <c r="C13" s="67" t="s">
        <v>14</v>
      </c>
      <c r="D13" s="72"/>
      <c r="E13" s="61"/>
      <c r="F13" s="78" t="s">
        <v>15</v>
      </c>
      <c r="G13" s="96">
        <f t="shared" ref="G13:L13" si="1">($D$6*G6)-$D$8</f>
        <v>0</v>
      </c>
      <c r="H13" s="96">
        <f t="shared" si="1"/>
        <v>0</v>
      </c>
      <c r="I13" s="96">
        <f t="shared" si="1"/>
        <v>0</v>
      </c>
      <c r="J13" s="96">
        <f t="shared" si="1"/>
        <v>0</v>
      </c>
      <c r="K13" s="96">
        <f t="shared" si="1"/>
        <v>0</v>
      </c>
      <c r="L13" s="97">
        <f t="shared" si="1"/>
        <v>0</v>
      </c>
      <c r="Z13" s="62"/>
    </row>
    <row r="14" spans="2:26" ht="18" customHeight="1" x14ac:dyDescent="0.2">
      <c r="B14" s="58"/>
      <c r="C14" s="67" t="s">
        <v>16</v>
      </c>
      <c r="D14" s="72"/>
      <c r="E14" s="61"/>
      <c r="F14" s="78" t="s">
        <v>17</v>
      </c>
      <c r="G14" s="98" t="e">
        <f>(G11*12)/G10/G8</f>
        <v>#N/A</v>
      </c>
      <c r="H14" s="98" t="e">
        <f t="shared" ref="H14:L14" si="2">(H11*12)/H10/H8</f>
        <v>#N/A</v>
      </c>
      <c r="I14" s="98" t="e">
        <f t="shared" si="2"/>
        <v>#N/A</v>
      </c>
      <c r="J14" s="98" t="e">
        <f t="shared" si="2"/>
        <v>#N/A</v>
      </c>
      <c r="K14" s="98" t="e">
        <f t="shared" si="2"/>
        <v>#N/A</v>
      </c>
      <c r="L14" s="99" t="e">
        <f t="shared" si="2"/>
        <v>#N/A</v>
      </c>
    </row>
    <row r="15" spans="2:26" ht="18" customHeight="1" x14ac:dyDescent="0.2">
      <c r="B15" s="58"/>
      <c r="C15" s="67" t="s">
        <v>18</v>
      </c>
      <c r="D15" s="72"/>
      <c r="E15" s="61"/>
      <c r="F15" s="100" t="s">
        <v>19</v>
      </c>
      <c r="G15" s="101" t="e">
        <f>VLOOKUP(CONCATENATE($D$14,", ",$D$17,", ",G$6),'Property Cap'!$D:$E,2,FALSE)-$D$8</f>
        <v>#N/A</v>
      </c>
      <c r="H15" s="101" t="e">
        <f>VLOOKUP(CONCATENATE($D$14,", ",$D$17,", ",H$6),'Property Cap'!$D:$E,2,FALSE)-$D$8</f>
        <v>#N/A</v>
      </c>
      <c r="I15" s="101" t="e">
        <f>VLOOKUP(CONCATENATE($D$14,", ",$D$17,", ",I$6),'Property Cap'!$D:$E,2,FALSE)-$D$8</f>
        <v>#N/A</v>
      </c>
      <c r="J15" s="101" t="e">
        <f>VLOOKUP(CONCATENATE($D$14,", ",$D$17,", ",J$6),'Property Cap'!$D:$E,2,FALSE)-$D$8</f>
        <v>#N/A</v>
      </c>
      <c r="K15" s="101" t="e">
        <f>VLOOKUP(CONCATENATE($D$14,", ",$D$17,", ",K$6),'Property Cap'!$D:$E,2,FALSE)-$D$8</f>
        <v>#N/A</v>
      </c>
      <c r="L15" s="102" t="e">
        <f>VLOOKUP(CONCATENATE($D$14,", ",$D$17,", ",L$6),'Property Cap'!$D:$E,2,FALSE)-$D$8</f>
        <v>#N/A</v>
      </c>
      <c r="Z15" s="62"/>
    </row>
    <row r="16" spans="2:26" ht="18" customHeight="1" x14ac:dyDescent="0.2">
      <c r="B16" s="58"/>
      <c r="C16" s="67" t="s">
        <v>20</v>
      </c>
      <c r="D16" s="72"/>
      <c r="E16" s="61"/>
      <c r="F16" s="103" t="s">
        <v>21</v>
      </c>
      <c r="G16" s="104" t="e">
        <f>IF(VLOOKUP($D$12,'Exposure Cap'!$A:$B,2,FALSE)&gt;=G$6,1500000,0)-D8</f>
        <v>#N/A</v>
      </c>
      <c r="H16" s="104" t="e">
        <f>IF(VLOOKUP($D$12,'Exposure Cap'!$A:$B,2,FALSE)&gt;=H$6,1500000,0)-D8</f>
        <v>#N/A</v>
      </c>
      <c r="I16" s="104" t="e">
        <f>IF(VLOOKUP($D$12,'Exposure Cap'!$A:$B,2,FALSE)&gt;=I$6,1500000,0)-D8</f>
        <v>#N/A</v>
      </c>
      <c r="J16" s="104" t="e">
        <f>IF(VLOOKUP($D$12,'Exposure Cap'!$A:$B,2,FALSE)&gt;=J$6,1500000,0)-D8</f>
        <v>#N/A</v>
      </c>
      <c r="K16" s="104" t="e">
        <f>IF(VLOOKUP($D$12,'Exposure Cap'!$A:$B,2,FALSE)&gt;=K$6,1500000,0)-D8</f>
        <v>#N/A</v>
      </c>
      <c r="L16" s="105" t="e">
        <f>IF(VLOOKUP($D$12,'Exposure Cap'!$A:$B,2,FALSE)&gt;=L$6,1500000,0)-D8</f>
        <v>#N/A</v>
      </c>
    </row>
    <row r="17" spans="2:26" ht="18" customHeight="1" x14ac:dyDescent="0.2">
      <c r="B17" s="58"/>
      <c r="C17" s="67" t="s">
        <v>22</v>
      </c>
      <c r="D17" s="72"/>
      <c r="E17" s="61"/>
      <c r="F17" s="78"/>
      <c r="G17" s="106"/>
      <c r="H17" s="106"/>
      <c r="I17" s="106"/>
      <c r="J17" s="106"/>
      <c r="K17" s="106"/>
      <c r="L17" s="107"/>
      <c r="Z17" s="62"/>
    </row>
    <row r="18" spans="2:26" ht="18" customHeight="1" x14ac:dyDescent="0.2">
      <c r="B18" s="58"/>
      <c r="C18" s="67"/>
      <c r="D18" s="71"/>
      <c r="E18" s="61"/>
      <c r="F18" s="78" t="s">
        <v>23</v>
      </c>
      <c r="G18" s="96" t="e">
        <f>MAX(MIN(G14,G13,G15,G16),0)</f>
        <v>#N/A</v>
      </c>
      <c r="H18" s="96" t="e">
        <f t="shared" ref="H18:L18" si="3">MAX(MIN(H14,H13,H15,H16),0)</f>
        <v>#N/A</v>
      </c>
      <c r="I18" s="96" t="e">
        <f t="shared" si="3"/>
        <v>#N/A</v>
      </c>
      <c r="J18" s="96" t="e">
        <f t="shared" si="3"/>
        <v>#N/A</v>
      </c>
      <c r="K18" s="96" t="e">
        <f t="shared" si="3"/>
        <v>#N/A</v>
      </c>
      <c r="L18" s="95" t="e">
        <f t="shared" si="3"/>
        <v>#N/A</v>
      </c>
      <c r="Z18" s="62"/>
    </row>
    <row r="19" spans="2:26" ht="18" customHeight="1" x14ac:dyDescent="0.2">
      <c r="B19" s="58"/>
      <c r="C19" s="67" t="s">
        <v>24</v>
      </c>
      <c r="D19" s="70"/>
      <c r="E19" s="61"/>
      <c r="F19" s="78"/>
      <c r="G19" s="112"/>
      <c r="H19" s="112"/>
      <c r="I19" s="112"/>
      <c r="J19" s="112"/>
      <c r="K19" s="112"/>
      <c r="L19" s="113"/>
    </row>
    <row r="20" spans="2:26" ht="18" customHeight="1" x14ac:dyDescent="0.2">
      <c r="B20" s="58"/>
      <c r="C20" s="67" t="s">
        <v>25</v>
      </c>
      <c r="D20" s="72"/>
      <c r="E20" s="61"/>
      <c r="F20" s="78"/>
      <c r="G20" s="112"/>
      <c r="H20" s="112"/>
      <c r="I20" s="112"/>
      <c r="J20" s="112"/>
      <c r="K20" s="112"/>
      <c r="L20" s="113"/>
      <c r="Z20" s="63"/>
    </row>
    <row r="21" spans="2:26" ht="19.5" customHeight="1" thickBot="1" x14ac:dyDescent="0.25">
      <c r="B21" s="58"/>
      <c r="C21" s="64"/>
      <c r="D21" s="60"/>
      <c r="E21" s="61"/>
      <c r="F21" s="109"/>
      <c r="G21" s="110"/>
      <c r="H21" s="110"/>
      <c r="I21" s="110"/>
      <c r="J21" s="110"/>
      <c r="K21" s="110"/>
      <c r="L21" s="111"/>
    </row>
    <row r="22" spans="2:26" s="65" customFormat="1" x14ac:dyDescent="0.2">
      <c r="B22" s="133"/>
      <c r="C22" s="147"/>
      <c r="D22" s="134"/>
      <c r="E22" s="135"/>
      <c r="F22" s="148"/>
      <c r="G22" s="149"/>
      <c r="H22" s="149"/>
      <c r="I22" s="149"/>
      <c r="J22" s="149"/>
      <c r="K22" s="149"/>
      <c r="L22" s="150"/>
    </row>
    <row r="23" spans="2:26" s="65" customFormat="1" ht="62.45" customHeight="1" x14ac:dyDescent="0.2">
      <c r="B23" s="136"/>
      <c r="C23" s="162" t="s">
        <v>86</v>
      </c>
      <c r="D23" s="155" t="str">
        <f>IFERROR(ROUNDDOWN(MAX(G18:L18),0),"")</f>
        <v/>
      </c>
      <c r="E23" s="139"/>
      <c r="F23" s="148"/>
      <c r="G23" s="149"/>
      <c r="H23" s="149"/>
      <c r="I23" s="149"/>
      <c r="J23" s="149"/>
      <c r="K23" s="149"/>
      <c r="L23" s="150"/>
    </row>
    <row r="24" spans="2:26" s="65" customFormat="1" ht="23.25" x14ac:dyDescent="0.2">
      <c r="B24" s="136"/>
      <c r="C24" s="156" t="s">
        <v>26</v>
      </c>
      <c r="D24" s="157" t="str">
        <f>IFERROR((D23+D8)/D6,"")</f>
        <v/>
      </c>
      <c r="E24" s="139"/>
      <c r="F24" s="148"/>
      <c r="G24" s="149"/>
      <c r="H24" s="149"/>
      <c r="I24" s="149"/>
      <c r="J24" s="149"/>
      <c r="K24" s="149"/>
      <c r="L24" s="150"/>
    </row>
    <row r="25" spans="2:26" s="65" customFormat="1" ht="15" thickBot="1" x14ac:dyDescent="0.25">
      <c r="B25" s="140"/>
      <c r="C25" s="158"/>
      <c r="D25" s="158"/>
      <c r="E25" s="151"/>
      <c r="F25" s="152"/>
      <c r="G25" s="153"/>
      <c r="H25" s="153"/>
      <c r="I25" s="153"/>
      <c r="J25" s="153"/>
      <c r="K25" s="153"/>
      <c r="L25" s="154"/>
    </row>
    <row r="26" spans="2:26" ht="18.600000000000001" customHeight="1" x14ac:dyDescent="0.2">
      <c r="C26" s="66"/>
    </row>
    <row r="27" spans="2:26" x14ac:dyDescent="0.2">
      <c r="B27" s="165" t="s">
        <v>87</v>
      </c>
      <c r="C27" s="166"/>
      <c r="D27" s="166"/>
      <c r="E27" s="167"/>
    </row>
    <row r="28" spans="2:26" x14ac:dyDescent="0.2">
      <c r="B28" s="168"/>
      <c r="C28" s="169"/>
      <c r="D28" s="169"/>
      <c r="E28" s="170"/>
    </row>
    <row r="29" spans="2:26" x14ac:dyDescent="0.2">
      <c r="B29" s="168"/>
      <c r="C29" s="169"/>
      <c r="D29" s="169"/>
      <c r="E29" s="170"/>
    </row>
    <row r="30" spans="2:26" ht="14.1" customHeight="1" x14ac:dyDescent="0.2">
      <c r="B30" s="168"/>
      <c r="C30" s="169"/>
      <c r="D30" s="169"/>
      <c r="E30" s="170"/>
    </row>
    <row r="31" spans="2:26" ht="14.1" customHeight="1" x14ac:dyDescent="0.2">
      <c r="B31" s="168"/>
      <c r="C31" s="169"/>
      <c r="D31" s="169"/>
      <c r="E31" s="170"/>
    </row>
    <row r="32" spans="2:26" ht="42.6" customHeight="1" x14ac:dyDescent="0.2">
      <c r="B32" s="171"/>
      <c r="C32" s="172"/>
      <c r="D32" s="172"/>
      <c r="E32" s="173"/>
    </row>
    <row r="33" spans="3:3" x14ac:dyDescent="0.2">
      <c r="C33" s="66"/>
    </row>
    <row r="34" spans="3:3" ht="14.1" customHeight="1" x14ac:dyDescent="0.2"/>
    <row r="35" spans="3:3" x14ac:dyDescent="0.2">
      <c r="C35" s="66"/>
    </row>
    <row r="36" spans="3:3" x14ac:dyDescent="0.2">
      <c r="C36" s="66"/>
    </row>
    <row r="37" spans="3:3" x14ac:dyDescent="0.2">
      <c r="C37" s="66"/>
    </row>
    <row r="38" spans="3:3" x14ac:dyDescent="0.2">
      <c r="C38" s="66"/>
    </row>
    <row r="39" spans="3:3" x14ac:dyDescent="0.2">
      <c r="C39" s="66"/>
    </row>
  </sheetData>
  <sheetProtection algorithmName="SHA-512" hashValue="lHVyt5bXLmhmjYQ2BXKjs0x23DKWNbLptcPmrTs2JZLKrXSP3gxXiixnBKirCHgSeqQA9Yd42J4Pqfi0UaYuLA==" saltValue="NR3atgZpxYEzQwxVocOaHQ==" spinCount="100000" sheet="1" objects="1" scenarios="1"/>
  <mergeCells count="2">
    <mergeCell ref="C4:E4"/>
    <mergeCell ref="B27:E32"/>
  </mergeCells>
  <pageMargins left="0.70866141732283472" right="0.70866141732283472" top="0.74803149606299213" bottom="0.74803149606299213" header="0.31496062992125984" footer="0.31496062992125984"/>
  <pageSetup paperSize="9" scale="71" orientation="landscape" r:id="rId1"/>
  <headerFooter>
    <oddHeader>&amp;L&amp;"Calibri"&amp;10&amp;K77b80dNBS Public&amp;1#</oddHeader>
    <oddFooter>&amp;L&amp;1#&amp;"Calibri"&amp;10&amp;K77b80dNBS Public</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792F13E-CB61-49F7-83C6-1467B508843F}">
          <x14:formula1>
            <xm:f>'SA Validation'!$A$3:$A$5</xm:f>
          </x14:formula1>
          <xm:sqref>D10 D20</xm:sqref>
        </x14:dataValidation>
        <x14:dataValidation type="list" allowBlank="1" showInputMessage="1" showErrorMessage="1" xr:uid="{B1A41C85-738F-4AF0-8ABE-F822D1FD64C4}">
          <x14:formula1>
            <xm:f>'SA Validation'!$A$15:$A$16</xm:f>
          </x14:formula1>
          <xm:sqref>D16</xm:sqref>
        </x14:dataValidation>
        <x14:dataValidation type="list" allowBlank="1" showInputMessage="1" showErrorMessage="1" xr:uid="{6D691666-D4AC-44A6-B37A-88C20D7BE809}">
          <x14:formula1>
            <xm:f>'SA Validation'!$A$19:$A$20</xm:f>
          </x14:formula1>
          <xm:sqref>D17</xm:sqref>
        </x14:dataValidation>
        <x14:dataValidation type="list" allowBlank="1" showInputMessage="1" showErrorMessage="1" xr:uid="{D41AB841-441B-4B92-B6AE-C00994378755}">
          <x14:formula1>
            <xm:f>'SA Validation'!$A$23:$A$24</xm:f>
          </x14:formula1>
          <xm:sqref>D15</xm:sqref>
        </x14:dataValidation>
        <x14:dataValidation type="list" allowBlank="1" showInputMessage="1" showErrorMessage="1" xr:uid="{348033B3-2DFA-4022-A579-E0179DF7D128}">
          <x14:formula1>
            <xm:f>'SA Validation'!$A$31:$A$32</xm:f>
          </x14:formula1>
          <xm:sqref>D14</xm:sqref>
        </x14:dataValidation>
        <x14:dataValidation type="list" allowBlank="1" showInputMessage="1" showErrorMessage="1" xr:uid="{B599715E-25CD-40C3-AE6B-F9E7D4C690C2}">
          <x14:formula1>
            <xm:f>'SA Validation'!$A$35:$A$39</xm:f>
          </x14:formula1>
          <xm:sqref>D12</xm:sqref>
        </x14:dataValidation>
        <x14:dataValidation type="list" allowBlank="1" showInputMessage="1" showErrorMessage="1" xr:uid="{CFE4F716-4A48-43B6-AC15-9E184513D365}">
          <x14:formula1>
            <xm:f>'SA Validation'!$A$27:$A$28</xm:f>
          </x14:formula1>
          <xm:sqref>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9677-6CFC-410C-A45F-E731EFDAF6BC}">
  <sheetPr>
    <tabColor rgb="FFFF0000"/>
  </sheetPr>
  <dimension ref="A1:E16"/>
  <sheetViews>
    <sheetView zoomScale="70" zoomScaleNormal="70" workbookViewId="0">
      <selection activeCell="A37" sqref="A37"/>
    </sheetView>
  </sheetViews>
  <sheetFormatPr defaultRowHeight="15" x14ac:dyDescent="0.25"/>
  <cols>
    <col min="1" max="2" width="30.42578125" customWidth="1"/>
    <col min="3" max="3" width="31.5703125" customWidth="1"/>
    <col min="4" max="4" width="74.140625" style="16" customWidth="1"/>
    <col min="5" max="5" width="15.5703125" style="4" customWidth="1"/>
  </cols>
  <sheetData>
    <row r="1" spans="1:5" ht="15.75" thickBot="1" x14ac:dyDescent="0.3">
      <c r="A1" s="44" t="s">
        <v>72</v>
      </c>
      <c r="B1" s="122" t="s">
        <v>7</v>
      </c>
      <c r="C1" s="10" t="s">
        <v>73</v>
      </c>
      <c r="D1" s="48" t="s">
        <v>74</v>
      </c>
      <c r="E1" s="11" t="s">
        <v>75</v>
      </c>
    </row>
    <row r="2" spans="1:5" x14ac:dyDescent="0.25">
      <c r="A2" s="23" t="str">
        <f>'SA Validation'!$A$15</f>
        <v>Owned in personal names</v>
      </c>
      <c r="B2" s="123">
        <v>1.25</v>
      </c>
      <c r="C2" s="53" t="str">
        <f>'SA Validation'!$A$3</f>
        <v>Fixed for less than 5 years</v>
      </c>
      <c r="D2" s="46" t="str">
        <f t="shared" ref="D2:D16" si="0">CONCATENATE(A2,", ",B2,", ",C2)</f>
        <v>Owned in personal names, 1.25, Fixed for less than 5 years</v>
      </c>
      <c r="E2" s="8">
        <f>MAX(5.5%,'Multiple Account FA'!$D$33+2%)</f>
        <v>5.5E-2</v>
      </c>
    </row>
    <row r="3" spans="1:5" x14ac:dyDescent="0.25">
      <c r="A3" s="24" t="str">
        <f>'SA Validation'!$A$15</f>
        <v>Owned in personal names</v>
      </c>
      <c r="B3" s="124">
        <v>1.25</v>
      </c>
      <c r="C3" s="54" t="str">
        <f>'SA Validation'!$A$4</f>
        <v>Fixed for 5 or more years</v>
      </c>
      <c r="D3" s="45" t="str">
        <f t="shared" si="0"/>
        <v>Owned in personal names, 1.25, Fixed for 5 or more years</v>
      </c>
      <c r="E3" s="9">
        <f>MAX(4.5%,'Multiple Account FA'!$D$33+0%)</f>
        <v>4.4999999999999998E-2</v>
      </c>
    </row>
    <row r="4" spans="1:5" ht="15.75" thickBot="1" x14ac:dyDescent="0.3">
      <c r="A4" s="24" t="str">
        <f>'SA Validation'!$A$15</f>
        <v>Owned in personal names</v>
      </c>
      <c r="B4" s="124">
        <v>1.25</v>
      </c>
      <c r="C4" s="54" t="str">
        <f>'SA Validation'!$A$5</f>
        <v>Tracker or Variable</v>
      </c>
      <c r="D4" s="45" t="str">
        <f t="shared" si="0"/>
        <v>Owned in personal names, 1.25, Tracker or Variable</v>
      </c>
      <c r="E4" s="9">
        <f>MAX(5.5%,'Multiple Account FA'!$D$33+2%)</f>
        <v>5.5E-2</v>
      </c>
    </row>
    <row r="5" spans="1:5" x14ac:dyDescent="0.25">
      <c r="A5" s="23" t="str">
        <f>'SA Validation'!$A$15</f>
        <v>Owned in personal names</v>
      </c>
      <c r="B5" s="123">
        <v>1.6</v>
      </c>
      <c r="C5" s="53" t="str">
        <f>'SA Validation'!$A$3</f>
        <v>Fixed for less than 5 years</v>
      </c>
      <c r="D5" s="46" t="str">
        <f t="shared" si="0"/>
        <v>Owned in personal names, 1.6, Fixed for less than 5 years</v>
      </c>
      <c r="E5" s="8">
        <f>MAX(5.5%,'Multiple Account FA'!$D$33+2%)</f>
        <v>5.5E-2</v>
      </c>
    </row>
    <row r="6" spans="1:5" x14ac:dyDescent="0.25">
      <c r="A6" s="24" t="str">
        <f>'SA Validation'!$A$15</f>
        <v>Owned in personal names</v>
      </c>
      <c r="B6" s="124">
        <v>1.6</v>
      </c>
      <c r="C6" s="54" t="str">
        <f>'SA Validation'!$A$4</f>
        <v>Fixed for 5 or more years</v>
      </c>
      <c r="D6" s="45" t="str">
        <f t="shared" si="0"/>
        <v>Owned in personal names, 1.6, Fixed for 5 or more years</v>
      </c>
      <c r="E6" s="9">
        <f>MAX(4.5%,'Multiple Account FA'!$D$33+0%)</f>
        <v>4.4999999999999998E-2</v>
      </c>
    </row>
    <row r="7" spans="1:5" ht="15.75" thickBot="1" x14ac:dyDescent="0.3">
      <c r="A7" s="127" t="str">
        <f>'SA Validation'!$A$15</f>
        <v>Owned in personal names</v>
      </c>
      <c r="B7" s="131">
        <v>1.6</v>
      </c>
      <c r="C7" s="132" t="str">
        <f>'SA Validation'!$A$5</f>
        <v>Tracker or Variable</v>
      </c>
      <c r="D7" s="129" t="str">
        <f t="shared" si="0"/>
        <v>Owned in personal names, 1.6, Tracker or Variable</v>
      </c>
      <c r="E7" s="130">
        <f>MAX(5.5%,'Multiple Account FA'!$D$33+2%)</f>
        <v>5.5E-2</v>
      </c>
    </row>
    <row r="8" spans="1:5" x14ac:dyDescent="0.25">
      <c r="A8" s="23" t="str">
        <f>'SA Validation'!$A$15</f>
        <v>Owned in personal names</v>
      </c>
      <c r="B8" s="123">
        <v>1.75</v>
      </c>
      <c r="C8" s="53" t="str">
        <f>'SA Validation'!$A$3</f>
        <v>Fixed for less than 5 years</v>
      </c>
      <c r="D8" s="46" t="str">
        <f t="shared" si="0"/>
        <v>Owned in personal names, 1.75, Fixed for less than 5 years</v>
      </c>
      <c r="E8" s="8">
        <f>MAX(5.5%,'Multiple Account FA'!$D$33+2%)</f>
        <v>5.5E-2</v>
      </c>
    </row>
    <row r="9" spans="1:5" x14ac:dyDescent="0.25">
      <c r="A9" s="24" t="str">
        <f>'SA Validation'!$A$15</f>
        <v>Owned in personal names</v>
      </c>
      <c r="B9" s="124">
        <v>1.75</v>
      </c>
      <c r="C9" s="54" t="str">
        <f>'SA Validation'!$A$4</f>
        <v>Fixed for 5 or more years</v>
      </c>
      <c r="D9" s="45" t="str">
        <f t="shared" si="0"/>
        <v>Owned in personal names, 1.75, Fixed for 5 or more years</v>
      </c>
      <c r="E9" s="9">
        <f>MAX(4.5%,'Multiple Account FA'!$D$33+0%)</f>
        <v>4.4999999999999998E-2</v>
      </c>
    </row>
    <row r="10" spans="1:5" ht="15.75" thickBot="1" x14ac:dyDescent="0.3">
      <c r="A10" s="25" t="str">
        <f>'SA Validation'!$A$15</f>
        <v>Owned in personal names</v>
      </c>
      <c r="B10" s="125">
        <v>1.75</v>
      </c>
      <c r="C10" s="55" t="str">
        <f>'SA Validation'!$A$5</f>
        <v>Tracker or Variable</v>
      </c>
      <c r="D10" s="47" t="str">
        <f t="shared" si="0"/>
        <v>Owned in personal names, 1.75, Tracker or Variable</v>
      </c>
      <c r="E10" s="12">
        <f>MAX(5.5%,'Multiple Account FA'!$D$33+2%)</f>
        <v>5.5E-2</v>
      </c>
    </row>
    <row r="11" spans="1:5" x14ac:dyDescent="0.25">
      <c r="A11" s="23" t="str">
        <f>'SA Validation'!$A$16</f>
        <v>Owned in a Limited Company</v>
      </c>
      <c r="B11" s="123">
        <v>1.25</v>
      </c>
      <c r="C11" s="53" t="str">
        <f>'SA Validation'!$A$3</f>
        <v>Fixed for less than 5 years</v>
      </c>
      <c r="D11" s="46" t="str">
        <f t="shared" si="0"/>
        <v>Owned in a Limited Company, 1.25, Fixed for less than 5 years</v>
      </c>
      <c r="E11" s="8">
        <f>MAX(5.5%,'Multiple Account FA'!$D$33+2%)</f>
        <v>5.5E-2</v>
      </c>
    </row>
    <row r="12" spans="1:5" x14ac:dyDescent="0.25">
      <c r="A12" s="24" t="str">
        <f>'SA Validation'!$A$16</f>
        <v>Owned in a Limited Company</v>
      </c>
      <c r="B12" s="124">
        <v>1.25</v>
      </c>
      <c r="C12" s="54" t="str">
        <f>'SA Validation'!$A$4</f>
        <v>Fixed for 5 or more years</v>
      </c>
      <c r="D12" s="45" t="str">
        <f t="shared" si="0"/>
        <v>Owned in a Limited Company, 1.25, Fixed for 5 or more years</v>
      </c>
      <c r="E12" s="9">
        <f>MAX(4.5%,'Multiple Account FA'!$D$33+0%)</f>
        <v>4.4999999999999998E-2</v>
      </c>
    </row>
    <row r="13" spans="1:5" ht="15.75" thickBot="1" x14ac:dyDescent="0.3">
      <c r="A13" s="25" t="str">
        <f>'SA Validation'!$A$16</f>
        <v>Owned in a Limited Company</v>
      </c>
      <c r="B13" s="125">
        <v>1.25</v>
      </c>
      <c r="C13" s="55" t="str">
        <f>'SA Validation'!$A$5</f>
        <v>Tracker or Variable</v>
      </c>
      <c r="D13" s="47" t="str">
        <f t="shared" si="0"/>
        <v>Owned in a Limited Company, 1.25, Tracker or Variable</v>
      </c>
      <c r="E13" s="12">
        <f>MAX(5.5%,'Multiple Account FA'!$D$33+2%)</f>
        <v>5.5E-2</v>
      </c>
    </row>
    <row r="14" spans="1:5" x14ac:dyDescent="0.25">
      <c r="A14" s="23" t="str">
        <f>'SA Validation'!$A$16</f>
        <v>Owned in a Limited Company</v>
      </c>
      <c r="B14" s="123">
        <v>1.75</v>
      </c>
      <c r="C14" s="53" t="str">
        <f>'SA Validation'!$A$3</f>
        <v>Fixed for less than 5 years</v>
      </c>
      <c r="D14" s="46" t="str">
        <f t="shared" si="0"/>
        <v>Owned in a Limited Company, 1.75, Fixed for less than 5 years</v>
      </c>
      <c r="E14" s="8">
        <f>MAX(5.5%,'Multiple Account FA'!$D$33+2%)</f>
        <v>5.5E-2</v>
      </c>
    </row>
    <row r="15" spans="1:5" x14ac:dyDescent="0.25">
      <c r="A15" s="24" t="str">
        <f>'SA Validation'!$A$16</f>
        <v>Owned in a Limited Company</v>
      </c>
      <c r="B15" s="124">
        <v>1.75</v>
      </c>
      <c r="C15" s="54" t="str">
        <f>'SA Validation'!$A$4</f>
        <v>Fixed for 5 or more years</v>
      </c>
      <c r="D15" s="45" t="str">
        <f t="shared" si="0"/>
        <v>Owned in a Limited Company, 1.75, Fixed for 5 or more years</v>
      </c>
      <c r="E15" s="9">
        <f>MAX(4.5%,'Multiple Account FA'!$D$33+0%)</f>
        <v>4.4999999999999998E-2</v>
      </c>
    </row>
    <row r="16" spans="1:5" ht="15.75" thickBot="1" x14ac:dyDescent="0.3">
      <c r="A16" s="25" t="str">
        <f>'SA Validation'!$A$16</f>
        <v>Owned in a Limited Company</v>
      </c>
      <c r="B16" s="125">
        <v>1.75</v>
      </c>
      <c r="C16" s="55" t="str">
        <f>'SA Validation'!$A$5</f>
        <v>Tracker or Variable</v>
      </c>
      <c r="D16" s="47" t="str">
        <f t="shared" si="0"/>
        <v>Owned in a Limited Company, 1.75, Tracker or Variable</v>
      </c>
      <c r="E16" s="12">
        <f>MAX(5.5%,'Multiple Account FA'!$D$33+2%)</f>
        <v>5.5E-2</v>
      </c>
    </row>
  </sheetData>
  <autoFilter ref="A1:E16" xr:uid="{7E0F9677-6CFC-410C-A45F-E731EFDAF6BC}"/>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C71C3-FF37-4318-97CF-5388B2111226}">
  <sheetPr>
    <tabColor rgb="FFFF0000"/>
  </sheetPr>
  <dimension ref="A1:E16"/>
  <sheetViews>
    <sheetView zoomScale="70" zoomScaleNormal="70" workbookViewId="0">
      <selection activeCell="A37" sqref="A37"/>
    </sheetView>
  </sheetViews>
  <sheetFormatPr defaultRowHeight="15" x14ac:dyDescent="0.25"/>
  <cols>
    <col min="1" max="2" width="30.42578125" customWidth="1"/>
    <col min="3" max="3" width="31.5703125" customWidth="1"/>
    <col min="4" max="4" width="74.140625" style="16" customWidth="1"/>
    <col min="5" max="5" width="15.5703125" style="4" customWidth="1"/>
  </cols>
  <sheetData>
    <row r="1" spans="1:5" ht="15.75" thickBot="1" x14ac:dyDescent="0.3">
      <c r="A1" s="44" t="s">
        <v>72</v>
      </c>
      <c r="B1" s="122" t="s">
        <v>7</v>
      </c>
      <c r="C1" s="10" t="s">
        <v>73</v>
      </c>
      <c r="D1" s="48" t="s">
        <v>74</v>
      </c>
      <c r="E1" s="11" t="s">
        <v>75</v>
      </c>
    </row>
    <row r="2" spans="1:5" x14ac:dyDescent="0.25">
      <c r="A2" s="23" t="str">
        <f>'SA Validation'!$A$15</f>
        <v>Owned in personal names</v>
      </c>
      <c r="B2" s="123">
        <v>1.25</v>
      </c>
      <c r="C2" s="53" t="str">
        <f>'SA Validation'!$A$3</f>
        <v>Fixed for less than 5 years</v>
      </c>
      <c r="D2" s="46" t="str">
        <f t="shared" ref="D2:D16" si="0">CONCATENATE(A2,", ",B2,", ",C2)</f>
        <v>Owned in personal names, 1.25, Fixed for less than 5 years</v>
      </c>
      <c r="E2" s="8">
        <f>MAX(5.5%,'Multiple Account FA'!$D$37+2%)</f>
        <v>5.5E-2</v>
      </c>
    </row>
    <row r="3" spans="1:5" x14ac:dyDescent="0.25">
      <c r="A3" s="24" t="str">
        <f>'SA Validation'!$A$15</f>
        <v>Owned in personal names</v>
      </c>
      <c r="B3" s="124">
        <v>1.25</v>
      </c>
      <c r="C3" s="54" t="str">
        <f>'SA Validation'!$A$4</f>
        <v>Fixed for 5 or more years</v>
      </c>
      <c r="D3" s="45" t="str">
        <f t="shared" si="0"/>
        <v>Owned in personal names, 1.25, Fixed for 5 or more years</v>
      </c>
      <c r="E3" s="9">
        <f>MAX(4.5%,'Multiple Account FA'!$D$37+0%)</f>
        <v>4.4999999999999998E-2</v>
      </c>
    </row>
    <row r="4" spans="1:5" ht="15.75" thickBot="1" x14ac:dyDescent="0.3">
      <c r="A4" s="24" t="str">
        <f>'SA Validation'!$A$15</f>
        <v>Owned in personal names</v>
      </c>
      <c r="B4" s="124">
        <v>1.25</v>
      </c>
      <c r="C4" s="54" t="str">
        <f>'SA Validation'!$A$5</f>
        <v>Tracker or Variable</v>
      </c>
      <c r="D4" s="45" t="str">
        <f t="shared" si="0"/>
        <v>Owned in personal names, 1.25, Tracker or Variable</v>
      </c>
      <c r="E4" s="9">
        <f>MAX(5.5%,'Multiple Account FA'!$D$37+2%)</f>
        <v>5.5E-2</v>
      </c>
    </row>
    <row r="5" spans="1:5" x14ac:dyDescent="0.25">
      <c r="A5" s="23" t="str">
        <f>'SA Validation'!$A$15</f>
        <v>Owned in personal names</v>
      </c>
      <c r="B5" s="123">
        <v>1.6</v>
      </c>
      <c r="C5" s="53" t="str">
        <f>'SA Validation'!$A$3</f>
        <v>Fixed for less than 5 years</v>
      </c>
      <c r="D5" s="46" t="str">
        <f t="shared" si="0"/>
        <v>Owned in personal names, 1.6, Fixed for less than 5 years</v>
      </c>
      <c r="E5" s="8">
        <f>MAX(5.5%,'Multiple Account FA'!$D$37+2%)</f>
        <v>5.5E-2</v>
      </c>
    </row>
    <row r="6" spans="1:5" x14ac:dyDescent="0.25">
      <c r="A6" s="24" t="str">
        <f>'SA Validation'!$A$15</f>
        <v>Owned in personal names</v>
      </c>
      <c r="B6" s="124">
        <v>1.6</v>
      </c>
      <c r="C6" s="54" t="str">
        <f>'SA Validation'!$A$4</f>
        <v>Fixed for 5 or more years</v>
      </c>
      <c r="D6" s="45" t="str">
        <f t="shared" si="0"/>
        <v>Owned in personal names, 1.6, Fixed for 5 or more years</v>
      </c>
      <c r="E6" s="9">
        <f>MAX(4.5%,'Multiple Account FA'!$D$37+0%)</f>
        <v>4.4999999999999998E-2</v>
      </c>
    </row>
    <row r="7" spans="1:5" ht="15.75" thickBot="1" x14ac:dyDescent="0.3">
      <c r="A7" s="127" t="str">
        <f>'SA Validation'!$A$15</f>
        <v>Owned in personal names</v>
      </c>
      <c r="B7" s="131">
        <v>1.6</v>
      </c>
      <c r="C7" s="132" t="str">
        <f>'SA Validation'!$A$5</f>
        <v>Tracker or Variable</v>
      </c>
      <c r="D7" s="129" t="str">
        <f t="shared" si="0"/>
        <v>Owned in personal names, 1.6, Tracker or Variable</v>
      </c>
      <c r="E7" s="130">
        <f>MAX(5.5%,'Multiple Account FA'!$D$37+2%)</f>
        <v>5.5E-2</v>
      </c>
    </row>
    <row r="8" spans="1:5" x14ac:dyDescent="0.25">
      <c r="A8" s="23" t="str">
        <f>'SA Validation'!$A$15</f>
        <v>Owned in personal names</v>
      </c>
      <c r="B8" s="123">
        <v>1.75</v>
      </c>
      <c r="C8" s="53" t="str">
        <f>'SA Validation'!$A$3</f>
        <v>Fixed for less than 5 years</v>
      </c>
      <c r="D8" s="46" t="str">
        <f t="shared" si="0"/>
        <v>Owned in personal names, 1.75, Fixed for less than 5 years</v>
      </c>
      <c r="E8" s="8">
        <f>MAX(5.5%,'Multiple Account FA'!$D$37+2%)</f>
        <v>5.5E-2</v>
      </c>
    </row>
    <row r="9" spans="1:5" x14ac:dyDescent="0.25">
      <c r="A9" s="24" t="str">
        <f>'SA Validation'!$A$15</f>
        <v>Owned in personal names</v>
      </c>
      <c r="B9" s="124">
        <v>1.75</v>
      </c>
      <c r="C9" s="54" t="str">
        <f>'SA Validation'!$A$4</f>
        <v>Fixed for 5 or more years</v>
      </c>
      <c r="D9" s="45" t="str">
        <f t="shared" si="0"/>
        <v>Owned in personal names, 1.75, Fixed for 5 or more years</v>
      </c>
      <c r="E9" s="9">
        <f>MAX(4.5%,'Multiple Account FA'!$D$37+0%)</f>
        <v>4.4999999999999998E-2</v>
      </c>
    </row>
    <row r="10" spans="1:5" ht="15.75" thickBot="1" x14ac:dyDescent="0.3">
      <c r="A10" s="25" t="str">
        <f>'SA Validation'!$A$15</f>
        <v>Owned in personal names</v>
      </c>
      <c r="B10" s="125">
        <v>1.75</v>
      </c>
      <c r="C10" s="55" t="str">
        <f>'SA Validation'!$A$5</f>
        <v>Tracker or Variable</v>
      </c>
      <c r="D10" s="47" t="str">
        <f t="shared" si="0"/>
        <v>Owned in personal names, 1.75, Tracker or Variable</v>
      </c>
      <c r="E10" s="12">
        <f>MAX(5.5%,'Multiple Account FA'!$D$37+2%)</f>
        <v>5.5E-2</v>
      </c>
    </row>
    <row r="11" spans="1:5" x14ac:dyDescent="0.25">
      <c r="A11" s="23" t="str">
        <f>'SA Validation'!$A$16</f>
        <v>Owned in a Limited Company</v>
      </c>
      <c r="B11" s="123">
        <v>1.25</v>
      </c>
      <c r="C11" s="53" t="str">
        <f>'SA Validation'!$A$3</f>
        <v>Fixed for less than 5 years</v>
      </c>
      <c r="D11" s="46" t="str">
        <f t="shared" si="0"/>
        <v>Owned in a Limited Company, 1.25, Fixed for less than 5 years</v>
      </c>
      <c r="E11" s="8">
        <f>MAX(5.5%,'Multiple Account FA'!$D$37+2%)</f>
        <v>5.5E-2</v>
      </c>
    </row>
    <row r="12" spans="1:5" x14ac:dyDescent="0.25">
      <c r="A12" s="24" t="str">
        <f>'SA Validation'!$A$16</f>
        <v>Owned in a Limited Company</v>
      </c>
      <c r="B12" s="124">
        <v>1.25</v>
      </c>
      <c r="C12" s="54" t="str">
        <f>'SA Validation'!$A$4</f>
        <v>Fixed for 5 or more years</v>
      </c>
      <c r="D12" s="45" t="str">
        <f t="shared" si="0"/>
        <v>Owned in a Limited Company, 1.25, Fixed for 5 or more years</v>
      </c>
      <c r="E12" s="9">
        <f>MAX(4.5%,'Multiple Account FA'!$D$37+0%)</f>
        <v>4.4999999999999998E-2</v>
      </c>
    </row>
    <row r="13" spans="1:5" ht="15.75" thickBot="1" x14ac:dyDescent="0.3">
      <c r="A13" s="25" t="str">
        <f>'SA Validation'!$A$16</f>
        <v>Owned in a Limited Company</v>
      </c>
      <c r="B13" s="125">
        <v>1.25</v>
      </c>
      <c r="C13" s="55" t="str">
        <f>'SA Validation'!$A$5</f>
        <v>Tracker or Variable</v>
      </c>
      <c r="D13" s="47" t="str">
        <f t="shared" si="0"/>
        <v>Owned in a Limited Company, 1.25, Tracker or Variable</v>
      </c>
      <c r="E13" s="12">
        <f>MAX(5.5%,'Multiple Account FA'!$D$37+2%)</f>
        <v>5.5E-2</v>
      </c>
    </row>
    <row r="14" spans="1:5" x14ac:dyDescent="0.25">
      <c r="A14" s="23" t="str">
        <f>'SA Validation'!$A$16</f>
        <v>Owned in a Limited Company</v>
      </c>
      <c r="B14" s="123">
        <v>1.75</v>
      </c>
      <c r="C14" s="53" t="str">
        <f>'SA Validation'!$A$3</f>
        <v>Fixed for less than 5 years</v>
      </c>
      <c r="D14" s="46" t="str">
        <f t="shared" si="0"/>
        <v>Owned in a Limited Company, 1.75, Fixed for less than 5 years</v>
      </c>
      <c r="E14" s="8">
        <f>MAX(5.5%,'Multiple Account FA'!$D$37+2%)</f>
        <v>5.5E-2</v>
      </c>
    </row>
    <row r="15" spans="1:5" x14ac:dyDescent="0.25">
      <c r="A15" s="24" t="str">
        <f>'SA Validation'!$A$16</f>
        <v>Owned in a Limited Company</v>
      </c>
      <c r="B15" s="124">
        <v>1.75</v>
      </c>
      <c r="C15" s="54" t="str">
        <f>'SA Validation'!$A$4</f>
        <v>Fixed for 5 or more years</v>
      </c>
      <c r="D15" s="45" t="str">
        <f t="shared" si="0"/>
        <v>Owned in a Limited Company, 1.75, Fixed for 5 or more years</v>
      </c>
      <c r="E15" s="9">
        <f>MAX(4.5%,'Multiple Account FA'!$D$37+0%)</f>
        <v>4.4999999999999998E-2</v>
      </c>
    </row>
    <row r="16" spans="1:5" ht="15.75" thickBot="1" x14ac:dyDescent="0.3">
      <c r="A16" s="25" t="str">
        <f>'SA Validation'!$A$16</f>
        <v>Owned in a Limited Company</v>
      </c>
      <c r="B16" s="125">
        <v>1.75</v>
      </c>
      <c r="C16" s="55" t="str">
        <f>'SA Validation'!$A$5</f>
        <v>Tracker or Variable</v>
      </c>
      <c r="D16" s="47" t="str">
        <f t="shared" si="0"/>
        <v>Owned in a Limited Company, 1.75, Tracker or Variable</v>
      </c>
      <c r="E16" s="12">
        <f>MAX(5.5%,'Multiple Account FA'!$D$37+2%)</f>
        <v>5.5E-2</v>
      </c>
    </row>
  </sheetData>
  <autoFilter ref="A1:E16" xr:uid="{7F0C71C3-FF37-4318-97CF-5388B2111226}"/>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4E63-E546-4231-A451-6F5886F73FD7}">
  <sheetPr>
    <tabColor rgb="FF7030A0"/>
  </sheetPr>
  <dimension ref="A1:F22"/>
  <sheetViews>
    <sheetView zoomScale="85" zoomScaleNormal="85" workbookViewId="0">
      <selection activeCell="A37" sqref="A37"/>
    </sheetView>
  </sheetViews>
  <sheetFormatPr defaultColWidth="98.5703125" defaultRowHeight="15" x14ac:dyDescent="0.25"/>
  <cols>
    <col min="1" max="1" width="28.5703125" customWidth="1"/>
    <col min="2" max="2" width="29.85546875" customWidth="1"/>
    <col min="3" max="3" width="33.85546875" customWidth="1"/>
    <col min="4" max="4" width="33.5703125" customWidth="1"/>
    <col min="5" max="5" width="117.5703125" style="16" bestFit="1" customWidth="1"/>
    <col min="6" max="6" width="7.85546875" customWidth="1"/>
  </cols>
  <sheetData>
    <row r="1" spans="1:6" ht="15.75" thickBot="1" x14ac:dyDescent="0.3">
      <c r="A1" s="7" t="s">
        <v>76</v>
      </c>
      <c r="B1" s="7" t="s">
        <v>77</v>
      </c>
      <c r="C1" s="7" t="s">
        <v>78</v>
      </c>
      <c r="D1" s="7" t="s">
        <v>79</v>
      </c>
      <c r="E1" s="29" t="s">
        <v>80</v>
      </c>
      <c r="F1" s="17" t="s">
        <v>7</v>
      </c>
    </row>
    <row r="2" spans="1:6" ht="15.75" thickBot="1" x14ac:dyDescent="0.3">
      <c r="A2" s="18" t="str">
        <f>'SA Validation'!$A$15</f>
        <v>Owned in personal names</v>
      </c>
      <c r="B2" s="18" t="str">
        <f>'SA Validation'!$A$19</f>
        <v>Standard BTL</v>
      </c>
      <c r="C2" s="18" t="str">
        <f>'SA Validation'!$A$23</f>
        <v>3 or less properties at completion</v>
      </c>
      <c r="D2" s="27" t="str">
        <f>'SA Validation'!$A$27</f>
        <v>All applicants are Lower Rate</v>
      </c>
      <c r="E2" s="30" t="str">
        <f>CONCATENATE(A2,", ",B2,", ",C2,", ",D2)</f>
        <v>Owned in personal names, Standard BTL, 3 or less properties at completion, All applicants are Lower Rate</v>
      </c>
      <c r="F2" s="28">
        <v>1.25</v>
      </c>
    </row>
    <row r="3" spans="1:6" ht="15.75" thickBot="1" x14ac:dyDescent="0.3">
      <c r="A3" s="19" t="str">
        <f>'SA Validation'!$A$15</f>
        <v>Owned in personal names</v>
      </c>
      <c r="B3" s="19" t="str">
        <f>'SA Validation'!$A$19</f>
        <v>Standard BTL</v>
      </c>
      <c r="C3" s="20" t="str">
        <f>'SA Validation'!$A$23</f>
        <v>3 or less properties at completion</v>
      </c>
      <c r="D3" s="27" t="str">
        <f>'SA Validation'!$A$28</f>
        <v>At least 1 applicant is Higher Rate</v>
      </c>
      <c r="E3" s="30" t="str">
        <f t="shared" ref="E3:E17" si="0">CONCATENATE(A3,", ",B3,", ",C3,", ",D3)</f>
        <v>Owned in personal names, Standard BTL, 3 or less properties at completion, At least 1 applicant is Higher Rate</v>
      </c>
      <c r="F3" s="28">
        <v>1.6</v>
      </c>
    </row>
    <row r="4" spans="1:6" ht="15.75" thickBot="1" x14ac:dyDescent="0.3">
      <c r="A4" s="19" t="str">
        <f>'SA Validation'!$A$15</f>
        <v>Owned in personal names</v>
      </c>
      <c r="B4" s="19" t="str">
        <f>'SA Validation'!$A$19</f>
        <v>Standard BTL</v>
      </c>
      <c r="C4" s="18" t="str">
        <f>'SA Validation'!$A$24</f>
        <v>4 or more properties at completion</v>
      </c>
      <c r="D4" s="27" t="str">
        <f>'SA Validation'!$A$27</f>
        <v>All applicants are Lower Rate</v>
      </c>
      <c r="E4" s="30" t="str">
        <f t="shared" si="0"/>
        <v>Owned in personal names, Standard BTL, 4 or more properties at completion, All applicants are Lower Rate</v>
      </c>
      <c r="F4" s="28">
        <v>1.6</v>
      </c>
    </row>
    <row r="5" spans="1:6" ht="15.75" thickBot="1" x14ac:dyDescent="0.3">
      <c r="A5" s="19" t="str">
        <f>'SA Validation'!$A$15</f>
        <v>Owned in personal names</v>
      </c>
      <c r="B5" s="20" t="str">
        <f>'SA Validation'!$A$19</f>
        <v>Standard BTL</v>
      </c>
      <c r="C5" s="20" t="str">
        <f>'SA Validation'!$A$24</f>
        <v>4 or more properties at completion</v>
      </c>
      <c r="D5" s="27" t="str">
        <f>'SA Validation'!$A$28</f>
        <v>At least 1 applicant is Higher Rate</v>
      </c>
      <c r="E5" s="30" t="str">
        <f t="shared" si="0"/>
        <v>Owned in personal names, Standard BTL, 4 or more properties at completion, At least 1 applicant is Higher Rate</v>
      </c>
      <c r="F5" s="28">
        <v>1.6</v>
      </c>
    </row>
    <row r="6" spans="1:6" ht="15.75" thickBot="1" x14ac:dyDescent="0.3">
      <c r="A6" s="19" t="str">
        <f>'SA Validation'!$A$15</f>
        <v>Owned in personal names</v>
      </c>
      <c r="B6" s="18" t="str">
        <f>'SA Validation'!$A$20</f>
        <v>House in Multiple Occupation</v>
      </c>
      <c r="C6" s="18" t="str">
        <f>'SA Validation'!$A$23</f>
        <v>3 or less properties at completion</v>
      </c>
      <c r="D6" s="27" t="str">
        <f>'SA Validation'!$A$27</f>
        <v>All applicants are Lower Rate</v>
      </c>
      <c r="E6" s="30" t="str">
        <f t="shared" si="0"/>
        <v>Owned in personal names, House in Multiple Occupation, 3 or less properties at completion, All applicants are Lower Rate</v>
      </c>
      <c r="F6" s="28">
        <v>1.75</v>
      </c>
    </row>
    <row r="7" spans="1:6" ht="15.75" thickBot="1" x14ac:dyDescent="0.3">
      <c r="A7" s="19" t="str">
        <f>'SA Validation'!$A$15</f>
        <v>Owned in personal names</v>
      </c>
      <c r="B7" s="19" t="str">
        <f>'SA Validation'!$A$20</f>
        <v>House in Multiple Occupation</v>
      </c>
      <c r="C7" s="20" t="str">
        <f>'SA Validation'!$A$23</f>
        <v>3 or less properties at completion</v>
      </c>
      <c r="D7" s="27" t="str">
        <f>'SA Validation'!$A$28</f>
        <v>At least 1 applicant is Higher Rate</v>
      </c>
      <c r="E7" s="30" t="str">
        <f t="shared" si="0"/>
        <v>Owned in personal names, House in Multiple Occupation, 3 or less properties at completion, At least 1 applicant is Higher Rate</v>
      </c>
      <c r="F7" s="28">
        <v>1.75</v>
      </c>
    </row>
    <row r="8" spans="1:6" ht="15.75" thickBot="1" x14ac:dyDescent="0.3">
      <c r="A8" s="19" t="str">
        <f>'SA Validation'!$A$15</f>
        <v>Owned in personal names</v>
      </c>
      <c r="B8" s="19" t="str">
        <f>'SA Validation'!$A$20</f>
        <v>House in Multiple Occupation</v>
      </c>
      <c r="C8" s="18" t="str">
        <f>'SA Validation'!$A$24</f>
        <v>4 or more properties at completion</v>
      </c>
      <c r="D8" s="27" t="str">
        <f>'SA Validation'!$A$27</f>
        <v>All applicants are Lower Rate</v>
      </c>
      <c r="E8" s="30" t="str">
        <f t="shared" si="0"/>
        <v>Owned in personal names, House in Multiple Occupation, 4 or more properties at completion, All applicants are Lower Rate</v>
      </c>
      <c r="F8" s="28">
        <v>1.75</v>
      </c>
    </row>
    <row r="9" spans="1:6" ht="15.75" thickBot="1" x14ac:dyDescent="0.3">
      <c r="A9" s="22" t="str">
        <f>'SA Validation'!$A$15</f>
        <v>Owned in personal names</v>
      </c>
      <c r="B9" s="22" t="str">
        <f>'SA Validation'!$A$20</f>
        <v>House in Multiple Occupation</v>
      </c>
      <c r="C9" s="20" t="str">
        <f>'SA Validation'!$A$24</f>
        <v>4 or more properties at completion</v>
      </c>
      <c r="D9" s="27" t="str">
        <f>'SA Validation'!$A$28</f>
        <v>At least 1 applicant is Higher Rate</v>
      </c>
      <c r="E9" s="30" t="str">
        <f t="shared" si="0"/>
        <v>Owned in personal names, House in Multiple Occupation, 4 or more properties at completion, At least 1 applicant is Higher Rate</v>
      </c>
      <c r="F9" s="28">
        <v>1.75</v>
      </c>
    </row>
    <row r="10" spans="1:6" ht="15.75" thickBot="1" x14ac:dyDescent="0.3">
      <c r="A10" s="23" t="str">
        <f>'SA Validation'!$A$16</f>
        <v>Owned in a Limited Company</v>
      </c>
      <c r="B10" s="18" t="str">
        <f>'SA Validation'!$A$19</f>
        <v>Standard BTL</v>
      </c>
      <c r="C10" s="18" t="str">
        <f>'SA Validation'!$A$23</f>
        <v>3 or less properties at completion</v>
      </c>
      <c r="D10" s="27" t="str">
        <f>'SA Validation'!$A$27</f>
        <v>All applicants are Lower Rate</v>
      </c>
      <c r="E10" s="30" t="str">
        <f t="shared" si="0"/>
        <v>Owned in a Limited Company, Standard BTL, 3 or less properties at completion, All applicants are Lower Rate</v>
      </c>
      <c r="F10" s="28">
        <v>1.25</v>
      </c>
    </row>
    <row r="11" spans="1:6" ht="15.75" thickBot="1" x14ac:dyDescent="0.3">
      <c r="A11" s="24" t="str">
        <f>'SA Validation'!$A$16</f>
        <v>Owned in a Limited Company</v>
      </c>
      <c r="B11" s="19" t="str">
        <f>'SA Validation'!$A$19</f>
        <v>Standard BTL</v>
      </c>
      <c r="C11" s="20" t="str">
        <f>'SA Validation'!$A$23</f>
        <v>3 or less properties at completion</v>
      </c>
      <c r="D11" s="27" t="str">
        <f>'SA Validation'!$A$28</f>
        <v>At least 1 applicant is Higher Rate</v>
      </c>
      <c r="E11" s="30" t="str">
        <f t="shared" si="0"/>
        <v>Owned in a Limited Company, Standard BTL, 3 or less properties at completion, At least 1 applicant is Higher Rate</v>
      </c>
      <c r="F11" s="28">
        <v>1.25</v>
      </c>
    </row>
    <row r="12" spans="1:6" ht="15.75" thickBot="1" x14ac:dyDescent="0.3">
      <c r="A12" s="24" t="str">
        <f>'SA Validation'!$A$16</f>
        <v>Owned in a Limited Company</v>
      </c>
      <c r="B12" s="19" t="str">
        <f>'SA Validation'!$A$19</f>
        <v>Standard BTL</v>
      </c>
      <c r="C12" s="18" t="str">
        <f>'SA Validation'!$A$24</f>
        <v>4 or more properties at completion</v>
      </c>
      <c r="D12" s="27" t="str">
        <f>'SA Validation'!$A$27</f>
        <v>All applicants are Lower Rate</v>
      </c>
      <c r="E12" s="30" t="str">
        <f t="shared" si="0"/>
        <v>Owned in a Limited Company, Standard BTL, 4 or more properties at completion, All applicants are Lower Rate</v>
      </c>
      <c r="F12" s="28">
        <v>1.25</v>
      </c>
    </row>
    <row r="13" spans="1:6" ht="15.75" thickBot="1" x14ac:dyDescent="0.3">
      <c r="A13" s="24" t="str">
        <f>'SA Validation'!$A$16</f>
        <v>Owned in a Limited Company</v>
      </c>
      <c r="B13" s="22" t="str">
        <f>'SA Validation'!$A$19</f>
        <v>Standard BTL</v>
      </c>
      <c r="C13" s="20" t="str">
        <f>'SA Validation'!$A$24</f>
        <v>4 or more properties at completion</v>
      </c>
      <c r="D13" s="27" t="str">
        <f>'SA Validation'!$A$28</f>
        <v>At least 1 applicant is Higher Rate</v>
      </c>
      <c r="E13" s="30" t="str">
        <f t="shared" si="0"/>
        <v>Owned in a Limited Company, Standard BTL, 4 or more properties at completion, At least 1 applicant is Higher Rate</v>
      </c>
      <c r="F13" s="28">
        <v>1.25</v>
      </c>
    </row>
    <row r="14" spans="1:6" ht="15.75" thickBot="1" x14ac:dyDescent="0.3">
      <c r="A14" s="19" t="str">
        <f>'SA Validation'!$A$16</f>
        <v>Owned in a Limited Company</v>
      </c>
      <c r="B14" s="23" t="str">
        <f>'SA Validation'!$A$20</f>
        <v>House in Multiple Occupation</v>
      </c>
      <c r="C14" s="26" t="str">
        <f>'SA Validation'!$A$23</f>
        <v>3 or less properties at completion</v>
      </c>
      <c r="D14" s="27" t="str">
        <f>'SA Validation'!$A$27</f>
        <v>All applicants are Lower Rate</v>
      </c>
      <c r="E14" s="30" t="str">
        <f t="shared" si="0"/>
        <v>Owned in a Limited Company, House in Multiple Occupation, 3 or less properties at completion, All applicants are Lower Rate</v>
      </c>
      <c r="F14" s="28">
        <v>1.75</v>
      </c>
    </row>
    <row r="15" spans="1:6" ht="15.75" thickBot="1" x14ac:dyDescent="0.3">
      <c r="A15" s="19" t="str">
        <f>'SA Validation'!$A$16</f>
        <v>Owned in a Limited Company</v>
      </c>
      <c r="B15" s="24" t="str">
        <f>'SA Validation'!$A$20</f>
        <v>House in Multiple Occupation</v>
      </c>
      <c r="C15" s="21" t="str">
        <f>'SA Validation'!$A$23</f>
        <v>3 or less properties at completion</v>
      </c>
      <c r="D15" s="27" t="str">
        <f>'SA Validation'!$A$28</f>
        <v>At least 1 applicant is Higher Rate</v>
      </c>
      <c r="E15" s="30" t="str">
        <f t="shared" si="0"/>
        <v>Owned in a Limited Company, House in Multiple Occupation, 3 or less properties at completion, At least 1 applicant is Higher Rate</v>
      </c>
      <c r="F15" s="28">
        <v>1.75</v>
      </c>
    </row>
    <row r="16" spans="1:6" ht="15.75" thickBot="1" x14ac:dyDescent="0.3">
      <c r="A16" s="19" t="str">
        <f>'SA Validation'!$A$16</f>
        <v>Owned in a Limited Company</v>
      </c>
      <c r="B16" s="24" t="str">
        <f>'SA Validation'!$A$20</f>
        <v>House in Multiple Occupation</v>
      </c>
      <c r="C16" s="26" t="str">
        <f>'SA Validation'!$A$24</f>
        <v>4 or more properties at completion</v>
      </c>
      <c r="D16" s="27" t="str">
        <f>'SA Validation'!$A$27</f>
        <v>All applicants are Lower Rate</v>
      </c>
      <c r="E16" s="30" t="str">
        <f t="shared" si="0"/>
        <v>Owned in a Limited Company, House in Multiple Occupation, 4 or more properties at completion, All applicants are Lower Rate</v>
      </c>
      <c r="F16" s="28">
        <v>1.75</v>
      </c>
    </row>
    <row r="17" spans="1:6" ht="30.75" thickBot="1" x14ac:dyDescent="0.3">
      <c r="A17" s="20" t="str">
        <f>'SA Validation'!$A$16</f>
        <v>Owned in a Limited Company</v>
      </c>
      <c r="B17" s="25" t="str">
        <f>'SA Validation'!$A$20</f>
        <v>House in Multiple Occupation</v>
      </c>
      <c r="C17" s="21" t="str">
        <f>'SA Validation'!$A$24</f>
        <v>4 or more properties at completion</v>
      </c>
      <c r="D17" s="27" t="str">
        <f>'SA Validation'!$A$28</f>
        <v>At least 1 applicant is Higher Rate</v>
      </c>
      <c r="E17" s="30" t="str">
        <f t="shared" si="0"/>
        <v>Owned in a Limited Company, House in Multiple Occupation, 4 or more properties at completion, At least 1 applicant is Higher Rate</v>
      </c>
      <c r="F17" s="28">
        <v>1.75</v>
      </c>
    </row>
    <row r="22" spans="1:6" x14ac:dyDescent="0.25">
      <c r="A22" s="31"/>
      <c r="B22" s="31"/>
      <c r="C22" s="31"/>
      <c r="D22" s="31"/>
    </row>
  </sheetData>
  <phoneticPr fontId="8" type="noConversion"/>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1A464-9BEC-4134-B8C2-13BC1FEA745F}">
  <sheetPr>
    <tabColor theme="9"/>
  </sheetPr>
  <dimension ref="A1:E25"/>
  <sheetViews>
    <sheetView zoomScaleNormal="100" workbookViewId="0">
      <selection activeCell="A37" sqref="A37"/>
    </sheetView>
  </sheetViews>
  <sheetFormatPr defaultRowHeight="15" x14ac:dyDescent="0.25"/>
  <cols>
    <col min="1" max="1" width="42.28515625" customWidth="1"/>
    <col min="2" max="2" width="29.7109375" customWidth="1"/>
    <col min="3" max="3" width="17.7109375" style="39" bestFit="1" customWidth="1"/>
    <col min="4" max="4" width="78.85546875" style="16" bestFit="1" customWidth="1"/>
    <col min="5" max="5" width="25.5703125" customWidth="1"/>
    <col min="6" max="6" width="20.85546875" customWidth="1"/>
  </cols>
  <sheetData>
    <row r="1" spans="1:5" ht="15.75" thickBot="1" x14ac:dyDescent="0.3">
      <c r="A1" s="7" t="s">
        <v>81</v>
      </c>
      <c r="B1" s="7" t="s">
        <v>77</v>
      </c>
      <c r="C1" s="40" t="s">
        <v>82</v>
      </c>
      <c r="D1" s="36" t="s">
        <v>83</v>
      </c>
      <c r="E1" s="32" t="s">
        <v>84</v>
      </c>
    </row>
    <row r="2" spans="1:5" x14ac:dyDescent="0.25">
      <c r="A2" s="18" t="str">
        <f>'SA Validation'!$A$32</f>
        <v>No</v>
      </c>
      <c r="B2" s="23" t="str">
        <f>'SA Validation'!$A$19</f>
        <v>Standard BTL</v>
      </c>
      <c r="C2" s="49">
        <v>0.5</v>
      </c>
      <c r="D2" s="13" t="str">
        <f t="shared" ref="D2:D25" si="0">CONCATENATE(A2,", ",B2,", ",C2)</f>
        <v>No, Standard BTL, 0.5</v>
      </c>
      <c r="E2" s="33">
        <v>750000</v>
      </c>
    </row>
    <row r="3" spans="1:5" x14ac:dyDescent="0.25">
      <c r="A3" s="19" t="str">
        <f>'SA Validation'!$A$32</f>
        <v>No</v>
      </c>
      <c r="B3" s="24" t="str">
        <f>'SA Validation'!$A$19</f>
        <v>Standard BTL</v>
      </c>
      <c r="C3" s="50">
        <v>0.6</v>
      </c>
      <c r="D3" s="14" t="str">
        <f t="shared" si="0"/>
        <v>No, Standard BTL, 0.6</v>
      </c>
      <c r="E3" s="34">
        <v>500000</v>
      </c>
    </row>
    <row r="4" spans="1:5" x14ac:dyDescent="0.25">
      <c r="A4" s="19" t="str">
        <f>'SA Validation'!$A$32</f>
        <v>No</v>
      </c>
      <c r="B4" s="24" t="str">
        <f>'SA Validation'!$A$19</f>
        <v>Standard BTL</v>
      </c>
      <c r="C4" s="50">
        <v>0.65</v>
      </c>
      <c r="D4" s="14" t="str">
        <f t="shared" si="0"/>
        <v>No, Standard BTL, 0.65</v>
      </c>
      <c r="E4" s="34">
        <v>500000</v>
      </c>
    </row>
    <row r="5" spans="1:5" x14ac:dyDescent="0.25">
      <c r="A5" s="19" t="str">
        <f>'SA Validation'!$A$32</f>
        <v>No</v>
      </c>
      <c r="B5" s="24" t="str">
        <f>'SA Validation'!$A$19</f>
        <v>Standard BTL</v>
      </c>
      <c r="C5" s="50">
        <v>0.7</v>
      </c>
      <c r="D5" s="14" t="str">
        <f t="shared" si="0"/>
        <v>No, Standard BTL, 0.7</v>
      </c>
      <c r="E5" s="34">
        <v>500000</v>
      </c>
    </row>
    <row r="6" spans="1:5" x14ac:dyDescent="0.25">
      <c r="A6" s="19" t="str">
        <f>'SA Validation'!$A$32</f>
        <v>No</v>
      </c>
      <c r="B6" s="24" t="str">
        <f>'SA Validation'!$A$19</f>
        <v>Standard BTL</v>
      </c>
      <c r="C6" s="50">
        <v>0.75</v>
      </c>
      <c r="D6" s="14" t="str">
        <f t="shared" si="0"/>
        <v>No, Standard BTL, 0.75</v>
      </c>
      <c r="E6" s="34">
        <v>350000</v>
      </c>
    </row>
    <row r="7" spans="1:5" ht="15.75" thickBot="1" x14ac:dyDescent="0.3">
      <c r="A7" s="19" t="str">
        <f>'SA Validation'!$A$32</f>
        <v>No</v>
      </c>
      <c r="B7" s="25" t="str">
        <f>'SA Validation'!$A$19</f>
        <v>Standard BTL</v>
      </c>
      <c r="C7" s="50">
        <v>0.8</v>
      </c>
      <c r="D7" s="14" t="str">
        <f t="shared" ref="D7" si="1">CONCATENATE(A7,", ",B7,", ",C7)</f>
        <v>No, Standard BTL, 0.8</v>
      </c>
      <c r="E7" s="34">
        <v>350000</v>
      </c>
    </row>
    <row r="8" spans="1:5" x14ac:dyDescent="0.25">
      <c r="A8" s="24" t="str">
        <f>'SA Validation'!$A$32</f>
        <v>No</v>
      </c>
      <c r="B8" s="52" t="str">
        <f>'SA Validation'!$A$20</f>
        <v>House in Multiple Occupation</v>
      </c>
      <c r="C8" s="49">
        <v>0.5</v>
      </c>
      <c r="D8" s="13" t="str">
        <f t="shared" si="0"/>
        <v>No, House in Multiple Occupation, 0.5</v>
      </c>
      <c r="E8" s="33">
        <v>0</v>
      </c>
    </row>
    <row r="9" spans="1:5" x14ac:dyDescent="0.25">
      <c r="A9" s="24" t="str">
        <f>'SA Validation'!$A$32</f>
        <v>No</v>
      </c>
      <c r="B9" s="24" t="str">
        <f>'SA Validation'!$A$20</f>
        <v>House in Multiple Occupation</v>
      </c>
      <c r="C9" s="50">
        <v>0.6</v>
      </c>
      <c r="D9" s="14" t="str">
        <f t="shared" si="0"/>
        <v>No, House in Multiple Occupation, 0.6</v>
      </c>
      <c r="E9" s="34">
        <v>0</v>
      </c>
    </row>
    <row r="10" spans="1:5" x14ac:dyDescent="0.25">
      <c r="A10" s="24" t="str">
        <f>'SA Validation'!$A$32</f>
        <v>No</v>
      </c>
      <c r="B10" s="24" t="str">
        <f>'SA Validation'!$A$20</f>
        <v>House in Multiple Occupation</v>
      </c>
      <c r="C10" s="50">
        <v>0.65</v>
      </c>
      <c r="D10" s="14" t="str">
        <f t="shared" si="0"/>
        <v>No, House in Multiple Occupation, 0.65</v>
      </c>
      <c r="E10" s="34">
        <v>0</v>
      </c>
    </row>
    <row r="11" spans="1:5" x14ac:dyDescent="0.25">
      <c r="A11" s="24" t="str">
        <f>'SA Validation'!$A$32</f>
        <v>No</v>
      </c>
      <c r="B11" s="24" t="str">
        <f>'SA Validation'!$A$20</f>
        <v>House in Multiple Occupation</v>
      </c>
      <c r="C11" s="50">
        <v>0.7</v>
      </c>
      <c r="D11" s="14" t="str">
        <f t="shared" si="0"/>
        <v>No, House in Multiple Occupation, 0.7</v>
      </c>
      <c r="E11" s="34">
        <v>0</v>
      </c>
    </row>
    <row r="12" spans="1:5" x14ac:dyDescent="0.25">
      <c r="A12" s="24" t="str">
        <f>'SA Validation'!$A$32</f>
        <v>No</v>
      </c>
      <c r="B12" s="24" t="str">
        <f>'SA Validation'!$A$20</f>
        <v>House in Multiple Occupation</v>
      </c>
      <c r="C12" s="50">
        <v>0.75</v>
      </c>
      <c r="D12" s="14" t="str">
        <f t="shared" si="0"/>
        <v>No, House in Multiple Occupation, 0.75</v>
      </c>
      <c r="E12" s="34">
        <v>0</v>
      </c>
    </row>
    <row r="13" spans="1:5" ht="15.75" thickBot="1" x14ac:dyDescent="0.3">
      <c r="A13" s="25" t="str">
        <f>'SA Validation'!$A$32</f>
        <v>No</v>
      </c>
      <c r="B13" s="25" t="str">
        <f>'SA Validation'!$A$20</f>
        <v>House in Multiple Occupation</v>
      </c>
      <c r="C13" s="51">
        <v>0.8</v>
      </c>
      <c r="D13" s="15" t="str">
        <f t="shared" si="0"/>
        <v>No, House in Multiple Occupation, 0.8</v>
      </c>
      <c r="E13" s="35">
        <v>0</v>
      </c>
    </row>
    <row r="14" spans="1:5" x14ac:dyDescent="0.25">
      <c r="A14" s="18" t="str">
        <f>'SA Validation'!$A$31</f>
        <v>Yes</v>
      </c>
      <c r="B14" s="23" t="str">
        <f>'SA Validation'!$A$19</f>
        <v>Standard BTL</v>
      </c>
      <c r="C14" s="49">
        <v>0.5</v>
      </c>
      <c r="D14" s="13" t="str">
        <f t="shared" si="0"/>
        <v>Yes, Standard BTL, 0.5</v>
      </c>
      <c r="E14" s="33">
        <v>1500000</v>
      </c>
    </row>
    <row r="15" spans="1:5" x14ac:dyDescent="0.25">
      <c r="A15" s="19" t="str">
        <f>'SA Validation'!$A$31</f>
        <v>Yes</v>
      </c>
      <c r="B15" s="24" t="str">
        <f>'SA Validation'!$A$19</f>
        <v>Standard BTL</v>
      </c>
      <c r="C15" s="50">
        <v>0.6</v>
      </c>
      <c r="D15" s="14" t="str">
        <f t="shared" si="0"/>
        <v>Yes, Standard BTL, 0.6</v>
      </c>
      <c r="E15" s="34">
        <v>1000000</v>
      </c>
    </row>
    <row r="16" spans="1:5" x14ac:dyDescent="0.25">
      <c r="A16" s="19" t="str">
        <f>'SA Validation'!$A$31</f>
        <v>Yes</v>
      </c>
      <c r="B16" s="24" t="str">
        <f>'SA Validation'!$A$19</f>
        <v>Standard BTL</v>
      </c>
      <c r="C16" s="50">
        <v>0.65</v>
      </c>
      <c r="D16" s="14" t="str">
        <f t="shared" si="0"/>
        <v>Yes, Standard BTL, 0.65</v>
      </c>
      <c r="E16" s="34">
        <v>1000000</v>
      </c>
    </row>
    <row r="17" spans="1:5" x14ac:dyDescent="0.25">
      <c r="A17" s="19" t="str">
        <f>'SA Validation'!$A$31</f>
        <v>Yes</v>
      </c>
      <c r="B17" s="24" t="str">
        <f>'SA Validation'!$A$19</f>
        <v>Standard BTL</v>
      </c>
      <c r="C17" s="50">
        <v>0.7</v>
      </c>
      <c r="D17" s="14" t="str">
        <f t="shared" si="0"/>
        <v>Yes, Standard BTL, 0.7</v>
      </c>
      <c r="E17" s="34">
        <v>1000000</v>
      </c>
    </row>
    <row r="18" spans="1:5" x14ac:dyDescent="0.25">
      <c r="A18" s="19" t="str">
        <f>'SA Validation'!$A$31</f>
        <v>Yes</v>
      </c>
      <c r="B18" s="24" t="str">
        <f>'SA Validation'!$A$19</f>
        <v>Standard BTL</v>
      </c>
      <c r="C18" s="50">
        <v>0.75</v>
      </c>
      <c r="D18" s="14" t="str">
        <f t="shared" si="0"/>
        <v>Yes, Standard BTL, 0.75</v>
      </c>
      <c r="E18" s="34">
        <v>750000</v>
      </c>
    </row>
    <row r="19" spans="1:5" ht="15.75" thickBot="1" x14ac:dyDescent="0.3">
      <c r="A19" s="19" t="str">
        <f>'SA Validation'!$A$31</f>
        <v>Yes</v>
      </c>
      <c r="B19" s="25" t="str">
        <f>'SA Validation'!$A$19</f>
        <v>Standard BTL</v>
      </c>
      <c r="C19" s="51">
        <v>0.8</v>
      </c>
      <c r="D19" s="15" t="str">
        <f t="shared" si="0"/>
        <v>Yes, Standard BTL, 0.8</v>
      </c>
      <c r="E19" s="35">
        <v>350000</v>
      </c>
    </row>
    <row r="20" spans="1:5" x14ac:dyDescent="0.25">
      <c r="A20" s="19" t="str">
        <f>'SA Validation'!$A$31</f>
        <v>Yes</v>
      </c>
      <c r="B20" s="23" t="str">
        <f>'SA Validation'!$A$20</f>
        <v>House in Multiple Occupation</v>
      </c>
      <c r="C20" s="49">
        <v>0.5</v>
      </c>
      <c r="D20" s="13" t="str">
        <f t="shared" si="0"/>
        <v>Yes, House in Multiple Occupation, 0.5</v>
      </c>
      <c r="E20" s="33">
        <v>750000</v>
      </c>
    </row>
    <row r="21" spans="1:5" x14ac:dyDescent="0.25">
      <c r="A21" s="19" t="str">
        <f>'SA Validation'!$A$31</f>
        <v>Yes</v>
      </c>
      <c r="B21" s="24" t="str">
        <f>'SA Validation'!$A$20</f>
        <v>House in Multiple Occupation</v>
      </c>
      <c r="C21" s="50">
        <v>0.6</v>
      </c>
      <c r="D21" s="14" t="str">
        <f t="shared" si="0"/>
        <v>Yes, House in Multiple Occupation, 0.6</v>
      </c>
      <c r="E21" s="34">
        <v>750000</v>
      </c>
    </row>
    <row r="22" spans="1:5" x14ac:dyDescent="0.25">
      <c r="A22" s="19" t="str">
        <f>'SA Validation'!$A$31</f>
        <v>Yes</v>
      </c>
      <c r="B22" s="24" t="str">
        <f>'SA Validation'!$A$20</f>
        <v>House in Multiple Occupation</v>
      </c>
      <c r="C22" s="50">
        <v>0.65</v>
      </c>
      <c r="D22" s="14" t="str">
        <f t="shared" si="0"/>
        <v>Yes, House in Multiple Occupation, 0.65</v>
      </c>
      <c r="E22" s="34">
        <v>750000</v>
      </c>
    </row>
    <row r="23" spans="1:5" x14ac:dyDescent="0.25">
      <c r="A23" s="19" t="str">
        <f>'SA Validation'!$A$31</f>
        <v>Yes</v>
      </c>
      <c r="B23" s="24" t="str">
        <f>'SA Validation'!$A$20</f>
        <v>House in Multiple Occupation</v>
      </c>
      <c r="C23" s="50">
        <v>0.7</v>
      </c>
      <c r="D23" s="14" t="str">
        <f t="shared" si="0"/>
        <v>Yes, House in Multiple Occupation, 0.7</v>
      </c>
      <c r="E23" s="34">
        <v>500000</v>
      </c>
    </row>
    <row r="24" spans="1:5" x14ac:dyDescent="0.25">
      <c r="A24" s="19" t="str">
        <f>'SA Validation'!$A$31</f>
        <v>Yes</v>
      </c>
      <c r="B24" s="24" t="str">
        <f>'SA Validation'!$A$20</f>
        <v>House in Multiple Occupation</v>
      </c>
      <c r="C24" s="50">
        <v>0.75</v>
      </c>
      <c r="D24" s="14" t="str">
        <f t="shared" si="0"/>
        <v>Yes, House in Multiple Occupation, 0.75</v>
      </c>
      <c r="E24" s="34">
        <v>500000</v>
      </c>
    </row>
    <row r="25" spans="1:5" ht="15.75" thickBot="1" x14ac:dyDescent="0.3">
      <c r="A25" s="20" t="str">
        <f>'SA Validation'!$A$31</f>
        <v>Yes</v>
      </c>
      <c r="B25" s="25" t="str">
        <f>'SA Validation'!$A$20</f>
        <v>House in Multiple Occupation</v>
      </c>
      <c r="C25" s="51">
        <v>0.8</v>
      </c>
      <c r="D25" s="15" t="str">
        <f t="shared" si="0"/>
        <v>Yes, House in Multiple Occupation, 0.8</v>
      </c>
      <c r="E25" s="35">
        <v>0</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0BB0-02B7-4AAE-BEB4-7D1B462F727B}">
  <sheetPr>
    <tabColor theme="7"/>
  </sheetPr>
  <dimension ref="A1:B6"/>
  <sheetViews>
    <sheetView zoomScaleNormal="100" workbookViewId="0">
      <selection activeCell="A37" sqref="A37"/>
    </sheetView>
  </sheetViews>
  <sheetFormatPr defaultRowHeight="15" x14ac:dyDescent="0.25"/>
  <cols>
    <col min="1" max="1" width="22.140625" bestFit="1" customWidth="1"/>
    <col min="2" max="2" width="12.28515625" bestFit="1" customWidth="1"/>
  </cols>
  <sheetData>
    <row r="1" spans="1:2" ht="30.75" thickBot="1" x14ac:dyDescent="0.3">
      <c r="A1" s="5" t="s">
        <v>85</v>
      </c>
      <c r="B1" s="37" t="s">
        <v>21</v>
      </c>
    </row>
    <row r="2" spans="1:2" ht="15.75" thickBot="1" x14ac:dyDescent="0.3">
      <c r="A2" s="6" t="s">
        <v>64</v>
      </c>
      <c r="B2" s="38">
        <v>0.8</v>
      </c>
    </row>
    <row r="3" spans="1:2" ht="15.75" thickBot="1" x14ac:dyDescent="0.3">
      <c r="A3" s="6" t="s">
        <v>65</v>
      </c>
      <c r="B3" s="38">
        <v>0.75</v>
      </c>
    </row>
    <row r="4" spans="1:2" ht="15.75" thickBot="1" x14ac:dyDescent="0.3">
      <c r="A4" s="6" t="s">
        <v>66</v>
      </c>
      <c r="B4" s="38">
        <v>0.7</v>
      </c>
    </row>
    <row r="5" spans="1:2" ht="15.75" thickBot="1" x14ac:dyDescent="0.3">
      <c r="A5" s="6" t="s">
        <v>67</v>
      </c>
      <c r="B5" s="38">
        <v>0.65</v>
      </c>
    </row>
    <row r="6" spans="1:2" ht="15.75" thickBot="1" x14ac:dyDescent="0.3">
      <c r="A6" s="6" t="s">
        <v>68</v>
      </c>
      <c r="B6" s="38">
        <v>0.6</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AC92-EA22-4409-8FB6-8B5233D3D072}">
  <sheetPr>
    <tabColor theme="1"/>
  </sheetPr>
  <dimension ref="B1:Z57"/>
  <sheetViews>
    <sheetView showGridLines="0" zoomScale="70" zoomScaleNormal="70" zoomScaleSheetLayoutView="115" workbookViewId="0">
      <selection activeCell="Y14" sqref="Y14"/>
    </sheetView>
  </sheetViews>
  <sheetFormatPr defaultColWidth="8.7109375" defaultRowHeight="14.25" x14ac:dyDescent="0.2"/>
  <cols>
    <col min="1" max="1" width="3.28515625" style="56" customWidth="1"/>
    <col min="2" max="2" width="7" style="56" customWidth="1"/>
    <col min="3" max="3" width="82.5703125" style="56" customWidth="1"/>
    <col min="4" max="4" width="35.140625" style="56" customWidth="1"/>
    <col min="5" max="5" width="8.5703125" style="56" customWidth="1"/>
    <col min="6" max="12" width="18.5703125" style="74" hidden="1" customWidth="1"/>
    <col min="13" max="14" width="18.5703125" style="56" customWidth="1"/>
    <col min="15" max="16384" width="8.7109375" style="56"/>
  </cols>
  <sheetData>
    <row r="1" spans="2:26" ht="63.6" customHeight="1" thickBot="1" x14ac:dyDescent="0.25"/>
    <row r="2" spans="2:26" x14ac:dyDescent="0.2">
      <c r="B2" s="133"/>
      <c r="C2" s="134"/>
      <c r="D2" s="134"/>
      <c r="E2" s="135"/>
      <c r="F2" s="141"/>
      <c r="G2" s="142"/>
      <c r="H2" s="142"/>
      <c r="I2" s="142"/>
      <c r="J2" s="142"/>
      <c r="K2" s="142"/>
      <c r="L2" s="143"/>
    </row>
    <row r="3" spans="2:26" ht="27.75" thickBot="1" x14ac:dyDescent="0.4">
      <c r="B3" s="136"/>
      <c r="C3" s="137" t="s">
        <v>0</v>
      </c>
      <c r="D3" s="138"/>
      <c r="E3" s="139"/>
      <c r="F3" s="144"/>
      <c r="G3" s="145"/>
      <c r="H3" s="145"/>
      <c r="I3" s="145"/>
      <c r="J3" s="145"/>
      <c r="K3" s="145"/>
      <c r="L3" s="146"/>
      <c r="Z3" s="57"/>
    </row>
    <row r="4" spans="2:26" ht="69" customHeight="1" x14ac:dyDescent="0.2">
      <c r="B4" s="140"/>
      <c r="C4" s="174" t="s">
        <v>90</v>
      </c>
      <c r="D4" s="163"/>
      <c r="E4" s="164"/>
      <c r="F4" s="141"/>
      <c r="G4" s="142"/>
      <c r="H4" s="142"/>
      <c r="I4" s="142"/>
      <c r="J4" s="142"/>
      <c r="K4" s="142"/>
      <c r="L4" s="143"/>
    </row>
    <row r="5" spans="2:26" ht="19.5" customHeight="1" x14ac:dyDescent="0.35">
      <c r="B5" s="58"/>
      <c r="C5" s="59"/>
      <c r="D5" s="60"/>
      <c r="E5" s="61"/>
      <c r="F5" s="75"/>
      <c r="G5" s="76"/>
      <c r="H5" s="76"/>
      <c r="I5" s="76"/>
      <c r="J5" s="76"/>
      <c r="K5" s="76"/>
      <c r="L5" s="77"/>
      <c r="Z5" s="62"/>
    </row>
    <row r="6" spans="2:26" ht="18" customHeight="1" x14ac:dyDescent="0.2">
      <c r="B6" s="58"/>
      <c r="C6" s="67" t="s">
        <v>1</v>
      </c>
      <c r="D6" s="68"/>
      <c r="E6" s="61"/>
      <c r="F6" s="78" t="s">
        <v>2</v>
      </c>
      <c r="G6" s="79">
        <v>0.5</v>
      </c>
      <c r="H6" s="79">
        <v>0.6</v>
      </c>
      <c r="I6" s="79">
        <v>0.65</v>
      </c>
      <c r="J6" s="79">
        <v>0.7</v>
      </c>
      <c r="K6" s="79">
        <v>0.75</v>
      </c>
      <c r="L6" s="80">
        <v>0.8</v>
      </c>
    </row>
    <row r="7" spans="2:26" ht="18" customHeight="1" x14ac:dyDescent="0.2">
      <c r="B7" s="58"/>
      <c r="C7" s="67" t="s">
        <v>3</v>
      </c>
      <c r="D7" s="69"/>
      <c r="E7" s="61"/>
      <c r="F7" s="81" t="s">
        <v>4</v>
      </c>
      <c r="G7" s="82" t="s">
        <v>5</v>
      </c>
      <c r="H7" s="82" t="s">
        <v>5</v>
      </c>
      <c r="I7" s="82" t="s">
        <v>5</v>
      </c>
      <c r="J7" s="82" t="s">
        <v>5</v>
      </c>
      <c r="K7" s="82" t="s">
        <v>5</v>
      </c>
      <c r="L7" s="83">
        <v>0.8</v>
      </c>
      <c r="Z7" s="62"/>
    </row>
    <row r="8" spans="2:26" ht="18" customHeight="1" x14ac:dyDescent="0.25">
      <c r="B8" s="58"/>
      <c r="C8" s="67"/>
      <c r="D8"/>
      <c r="E8" s="61"/>
      <c r="F8" s="84" t="s">
        <v>7</v>
      </c>
      <c r="G8" s="85" t="e">
        <f>VLOOKUP(CONCATENATE($D$13,", ",$D$14,", ",$D$12,", ",$D$10),ICR!$E:$F,2,FALSE)</f>
        <v>#N/A</v>
      </c>
      <c r="H8" s="85" t="e">
        <f>VLOOKUP(CONCATENATE($D$13,", ",$D$14,", ",$D$12,", ",$D$10),ICR!$E:$F,2,FALSE)</f>
        <v>#N/A</v>
      </c>
      <c r="I8" s="85" t="e">
        <f>VLOOKUP(CONCATENATE($D$13,", ",$D$14,", ",$D$12,", ",$D$10),ICR!$E:$F,2,FALSE)</f>
        <v>#N/A</v>
      </c>
      <c r="J8" s="85" t="e">
        <f>VLOOKUP(CONCATENATE($D$13,", ",$D$14,", ",$D$12,", ",$D$10),ICR!$E:$F,2,FALSE)</f>
        <v>#N/A</v>
      </c>
      <c r="K8" s="85" t="e">
        <f>VLOOKUP(CONCATENATE($D$13,", ",$D$14,", ",$D$12,", ",$D$10),ICR!$E:$F,2,FALSE)</f>
        <v>#N/A</v>
      </c>
      <c r="L8" s="86" t="e">
        <f>VLOOKUP(CONCATENATE($D$13,", ",$D$14,", ",$D$12,", ",$D$10),ICR!$E:$F,2,FALSE)</f>
        <v>#N/A</v>
      </c>
      <c r="Z8" s="62"/>
    </row>
    <row r="9" spans="2:26" ht="18" customHeight="1" x14ac:dyDescent="0.2">
      <c r="B9" s="58"/>
      <c r="C9" s="67" t="s">
        <v>13</v>
      </c>
      <c r="D9" s="72"/>
      <c r="E9" s="61"/>
      <c r="F9" s="87" t="s">
        <v>27</v>
      </c>
      <c r="G9" s="88" t="e">
        <f>MAX(VLOOKUP(CONCATENATE($D$13,", ",G8,", ",$D$19),'MA Stress Rate (ML1)'!$D:$E,2,FALSE),G13)</f>
        <v>#N/A</v>
      </c>
      <c r="H9" s="88" t="e">
        <f>MAX(VLOOKUP(CONCATENATE($D$13,", ",H8,", ",$D$19),'MA Stress Rate (ML1)'!$D:$E,2,FALSE),H13)</f>
        <v>#N/A</v>
      </c>
      <c r="I9" s="88" t="e">
        <f>MAX(VLOOKUP(CONCATENATE($D$13,", ",I8,", ",$D$19),'MA Stress Rate (ML1)'!$D:$E,2,FALSE),I13)</f>
        <v>#N/A</v>
      </c>
      <c r="J9" s="88" t="e">
        <f>MAX(VLOOKUP(CONCATENATE($D$13,", ",J8,", ",$D$19),'MA Stress Rate (ML1)'!$D:$E,2,FALSE),J13)</f>
        <v>#N/A</v>
      </c>
      <c r="K9" s="88" t="e">
        <f>MAX(VLOOKUP(CONCATENATE($D$13,", ",K8,", ",$D$19),'MA Stress Rate (ML1)'!$D:$E,2,FALSE),K13)</f>
        <v>#N/A</v>
      </c>
      <c r="L9" s="89" t="e">
        <f>MAX(VLOOKUP(CONCATENATE($D$13,", ",L8,", ",$D$19),'MA Stress Rate (ML1)'!$D:$E,2,FALSE),L13)</f>
        <v>#N/A</v>
      </c>
      <c r="Z9" s="62"/>
    </row>
    <row r="10" spans="2:26" ht="18" customHeight="1" x14ac:dyDescent="0.2">
      <c r="B10" s="58"/>
      <c r="C10" s="67" t="s">
        <v>14</v>
      </c>
      <c r="D10" s="72"/>
      <c r="E10" s="61"/>
      <c r="F10" s="87" t="s">
        <v>28</v>
      </c>
      <c r="G10" s="90" t="e">
        <f>MAX(IFERROR(VLOOKUP(CONCATENATE($D$13,", ",G8,", ",$D$24),'MA Stress Rate (ML2)'!$D:$E,2,FALSE),0),G13)</f>
        <v>#N/A</v>
      </c>
      <c r="H10" s="90" t="e">
        <f>MAX(IFERROR(VLOOKUP(CONCATENATE($D$13,", ",H8,", ",$D$24),'MA Stress Rate (ML2)'!$D:$E,2,FALSE),0),H13)</f>
        <v>#N/A</v>
      </c>
      <c r="I10" s="90" t="e">
        <f>MAX(IFERROR(VLOOKUP(CONCATENATE($D$13,", ",I8,", ",$D$24),'MA Stress Rate (ML2)'!$D:$E,2,FALSE),0),I13)</f>
        <v>#N/A</v>
      </c>
      <c r="J10" s="90" t="e">
        <f>MAX(IFERROR(VLOOKUP(CONCATENATE($D$13,", ",J8,", ",$D$24),'MA Stress Rate (ML2)'!$D:$E,2,FALSE),0),J13)</f>
        <v>#N/A</v>
      </c>
      <c r="K10" s="90" t="e">
        <f>MAX(IFERROR(VLOOKUP(CONCATENATE($D$13,", ",K8,", ",$D$24),'MA Stress Rate (ML2)'!$D:$E,2,FALSE),0),K13)</f>
        <v>#N/A</v>
      </c>
      <c r="L10" s="91" t="e">
        <f>MAX(IFERROR(VLOOKUP(CONCATENATE($D$13,", ",L8,", ",$D$24),'MA Stress Rate (ML2)'!$D:$E,2,FALSE),0),L13)</f>
        <v>#N/A</v>
      </c>
      <c r="Z10" s="62"/>
    </row>
    <row r="11" spans="2:26" ht="18" customHeight="1" x14ac:dyDescent="0.2">
      <c r="B11" s="58"/>
      <c r="C11" s="67" t="s">
        <v>16</v>
      </c>
      <c r="D11" s="72"/>
      <c r="E11" s="61"/>
      <c r="F11" s="87" t="s">
        <v>29</v>
      </c>
      <c r="G11" s="92" t="e">
        <f>MAX(IFERROR(VLOOKUP(CONCATENATE($D$13,", ",G8,", ",$D$29),'MA Stress Rate (ML3)'!$D:$E,2,FALSE),0),G13)</f>
        <v>#N/A</v>
      </c>
      <c r="H11" s="92" t="e">
        <f>MAX(IFERROR(VLOOKUP(CONCATENATE($D$13,", ",H8,", ",$D$29),'MA Stress Rate (ML3)'!$D:$E,2,FALSE),0),H13)</f>
        <v>#N/A</v>
      </c>
      <c r="I11" s="92" t="e">
        <f>MAX(IFERROR(VLOOKUP(CONCATENATE($D$13,", ",I8,", ",$D$29),'MA Stress Rate (ML3)'!$D:$E,2,FALSE),0),I13)</f>
        <v>#N/A</v>
      </c>
      <c r="J11" s="92" t="e">
        <f>MAX(IFERROR(VLOOKUP(CONCATENATE($D$13,", ",J8,", ",$D$29),'MA Stress Rate (ML3)'!$D:$E,2,FALSE),0),J13)</f>
        <v>#N/A</v>
      </c>
      <c r="K11" s="92" t="e">
        <f>MAX(IFERROR(VLOOKUP(CONCATENATE($D$13,", ",K8,", ",$D$29),'MA Stress Rate (ML3)'!$D:$E,2,FALSE),0),K13)</f>
        <v>#N/A</v>
      </c>
      <c r="L11" s="93" t="e">
        <f>MAX(IFERROR(VLOOKUP(CONCATENATE($D$13,", ",L8,", ",$D$29),'MA Stress Rate (ML3)'!$D:$E,2,FALSE),0),L13)</f>
        <v>#N/A</v>
      </c>
      <c r="Z11" s="62"/>
    </row>
    <row r="12" spans="2:26" ht="18" customHeight="1" x14ac:dyDescent="0.2">
      <c r="B12" s="58"/>
      <c r="C12" s="67" t="s">
        <v>18</v>
      </c>
      <c r="D12" s="72"/>
      <c r="E12" s="61"/>
      <c r="F12" s="87" t="s">
        <v>30</v>
      </c>
      <c r="G12" s="92" t="e">
        <f>MAX(IFERROR(VLOOKUP(CONCATENATE($D$13,", ",G8,", ",$D$34),'MA Stress Rate (ML4)'!$D:$E,2,FALSE),0),G13)</f>
        <v>#N/A</v>
      </c>
      <c r="H12" s="92" t="e">
        <f>MAX(IFERROR(VLOOKUP(CONCATENATE($D$13,", ",H8,", ",$D$34),'MA Stress Rate (ML4)'!$D:$E,2,FALSE),0),H13)</f>
        <v>#N/A</v>
      </c>
      <c r="I12" s="92" t="e">
        <f>MAX(IFERROR(VLOOKUP(CONCATENATE($D$13,", ",I8,", ",$D$34),'MA Stress Rate (ML4)'!$D:$E,2,FALSE),0),I13)</f>
        <v>#N/A</v>
      </c>
      <c r="J12" s="92" t="e">
        <f>MAX(IFERROR(VLOOKUP(CONCATENATE($D$13,", ",J8,", ",$D$34),'MA Stress Rate (ML4)'!$D:$E,2,FALSE),0),J13)</f>
        <v>#N/A</v>
      </c>
      <c r="K12" s="92" t="e">
        <f>MAX(IFERROR(VLOOKUP(CONCATENATE($D$13,", ",K8,", ",$D$34),'MA Stress Rate (ML4)'!$D:$E,2,FALSE),0),K13)</f>
        <v>#N/A</v>
      </c>
      <c r="L12" s="93" t="e">
        <f>MAX(IFERROR(VLOOKUP(CONCATENATE($D$13,", ",L8,", ",$D$34),'MA Stress Rate (ML4)'!$D:$E,2,FALSE),0),L13)</f>
        <v>#N/A</v>
      </c>
      <c r="Z12" s="62"/>
    </row>
    <row r="13" spans="2:26" ht="18" customHeight="1" x14ac:dyDescent="0.2">
      <c r="B13" s="58"/>
      <c r="C13" s="67" t="s">
        <v>20</v>
      </c>
      <c r="D13" s="72"/>
      <c r="E13" s="61"/>
      <c r="F13" s="87" t="s">
        <v>11</v>
      </c>
      <c r="G13" s="88" t="e">
        <f>VLOOKUP(CONCATENATE($D$13,", ",G8,", ",$D$38),'MA Stress Rate (FA)'!$D:$E,2,FALSE)</f>
        <v>#N/A</v>
      </c>
      <c r="H13" s="88" t="e">
        <f>VLOOKUP(CONCATENATE($D$13,", ",H8,", ",$D$38),'MA Stress Rate (FA)'!$D:$E,2,FALSE)</f>
        <v>#N/A</v>
      </c>
      <c r="I13" s="88" t="e">
        <f>VLOOKUP(CONCATENATE($D$13,", ",I8,", ",$D$38),'MA Stress Rate (FA)'!$D:$E,2,FALSE)</f>
        <v>#N/A</v>
      </c>
      <c r="J13" s="88" t="e">
        <f>VLOOKUP(CONCATENATE($D$13,", ",J8,", ",$D$38),'MA Stress Rate (FA)'!$D:$E,2,FALSE)</f>
        <v>#N/A</v>
      </c>
      <c r="K13" s="88" t="e">
        <f>VLOOKUP(CONCATENATE($D$13,", ",K8,", ",$D$38),'MA Stress Rate (FA)'!$D:$E,2,FALSE)</f>
        <v>#N/A</v>
      </c>
      <c r="L13" s="89" t="e">
        <f>VLOOKUP(CONCATENATE($D$13,", ",L8,", ",$D$38),'MA Stress Rate (FA)'!$D:$E,2,FALSE)</f>
        <v>#N/A</v>
      </c>
      <c r="Z13" s="62"/>
    </row>
    <row r="14" spans="2:26" ht="18" customHeight="1" x14ac:dyDescent="0.2">
      <c r="B14" s="58"/>
      <c r="C14" s="67" t="s">
        <v>22</v>
      </c>
      <c r="D14" s="72"/>
      <c r="E14" s="61"/>
      <c r="F14" s="81" t="s">
        <v>12</v>
      </c>
      <c r="G14" s="94" t="e">
        <f>$D$7-($D$17*G$8*G$9/12)-($D$22*G$8*G$10/12)-($D$27*G$8*G$11/12)-($D$32*G$8*G$12/12)</f>
        <v>#N/A</v>
      </c>
      <c r="H14" s="94" t="e">
        <f t="shared" ref="H14:L14" si="0">$D$7-($D$17*H$8*H$9/12)-($D$22*H$8*H$10/12)-($D$27*H$8*H$11/12)-($D$32*H$8*H$12/12)</f>
        <v>#N/A</v>
      </c>
      <c r="I14" s="94" t="e">
        <f t="shared" si="0"/>
        <v>#N/A</v>
      </c>
      <c r="J14" s="94" t="e">
        <f t="shared" si="0"/>
        <v>#N/A</v>
      </c>
      <c r="K14" s="94" t="e">
        <f>$D$7-($D$17*K$8*K$9/12)-($D$22*K$8*K$10/12)-($D$27*K$8*K$11/12)-($D$32*K$8*K$12/12)</f>
        <v>#N/A</v>
      </c>
      <c r="L14" s="95" t="e">
        <f t="shared" si="0"/>
        <v>#N/A</v>
      </c>
      <c r="Z14" s="62"/>
    </row>
    <row r="15" spans="2:26" ht="18" customHeight="1" x14ac:dyDescent="0.25">
      <c r="B15" s="58"/>
      <c r="C15" s="67"/>
      <c r="D15" s="114"/>
      <c r="E15" s="61"/>
      <c r="F15" s="81"/>
      <c r="G15" s="94"/>
      <c r="H15" s="94"/>
      <c r="I15" s="94"/>
      <c r="J15" s="94"/>
      <c r="K15" s="94"/>
      <c r="L15" s="95"/>
      <c r="Z15" s="62"/>
    </row>
    <row r="16" spans="2:26" ht="18" customHeight="1" x14ac:dyDescent="0.25">
      <c r="B16" s="58"/>
      <c r="C16" s="73" t="s">
        <v>31</v>
      </c>
      <c r="D16"/>
      <c r="E16" s="61"/>
      <c r="F16" s="78" t="s">
        <v>15</v>
      </c>
      <c r="G16" s="96">
        <f t="shared" ref="G16:L16" si="1">($D$6*G6)-$D$17-$D$22-$D$27-$D$32</f>
        <v>0</v>
      </c>
      <c r="H16" s="96">
        <f t="shared" si="1"/>
        <v>0</v>
      </c>
      <c r="I16" s="96">
        <f t="shared" si="1"/>
        <v>0</v>
      </c>
      <c r="J16" s="96">
        <f t="shared" si="1"/>
        <v>0</v>
      </c>
      <c r="K16" s="96">
        <f t="shared" si="1"/>
        <v>0</v>
      </c>
      <c r="L16" s="97">
        <f t="shared" si="1"/>
        <v>0</v>
      </c>
      <c r="Z16" s="62"/>
    </row>
    <row r="17" spans="2:26" ht="18" customHeight="1" x14ac:dyDescent="0.2">
      <c r="B17" s="58"/>
      <c r="C17" s="67" t="s">
        <v>6</v>
      </c>
      <c r="D17" s="69"/>
      <c r="E17" s="61"/>
      <c r="F17" s="78" t="s">
        <v>17</v>
      </c>
      <c r="G17" s="98" t="e">
        <f>(G14*12)/G13/G8</f>
        <v>#N/A</v>
      </c>
      <c r="H17" s="98" t="e">
        <f t="shared" ref="H17:L17" si="2">(H14*12)/H13/H8</f>
        <v>#N/A</v>
      </c>
      <c r="I17" s="98" t="e">
        <f t="shared" si="2"/>
        <v>#N/A</v>
      </c>
      <c r="J17" s="98" t="e">
        <f t="shared" si="2"/>
        <v>#N/A</v>
      </c>
      <c r="K17" s="98" t="e">
        <f t="shared" si="2"/>
        <v>#N/A</v>
      </c>
      <c r="L17" s="99" t="e">
        <f t="shared" si="2"/>
        <v>#N/A</v>
      </c>
      <c r="Z17" s="62"/>
    </row>
    <row r="18" spans="2:26" ht="18" customHeight="1" x14ac:dyDescent="0.2">
      <c r="B18" s="58"/>
      <c r="C18" s="67" t="s">
        <v>8</v>
      </c>
      <c r="D18" s="70"/>
      <c r="E18" s="61"/>
      <c r="F18" s="100" t="s">
        <v>19</v>
      </c>
      <c r="G18" s="101" t="e">
        <f>VLOOKUP(CONCATENATE($D$11,", ",$D$14,", ",G$6),'Property Cap'!$D:$E,2,FALSE)-$D$17-$D$22-$D$27-$D$32</f>
        <v>#N/A</v>
      </c>
      <c r="H18" s="101" t="e">
        <f>VLOOKUP(CONCATENATE($D$11,", ",$D$14,", ",H$6),'Property Cap'!$D:$E,2,FALSE)-$D$17-$D$22-$D$27-$D$32</f>
        <v>#N/A</v>
      </c>
      <c r="I18" s="101" t="e">
        <f>VLOOKUP(CONCATENATE($D$11,", ",$D$14,", ",I$6),'Property Cap'!$D:$E,2,FALSE)-$D$17-$D$22-$D$27-$D$32</f>
        <v>#N/A</v>
      </c>
      <c r="J18" s="101" t="e">
        <f>VLOOKUP(CONCATENATE($D$11,", ",$D$14,", ",J$6),'Property Cap'!$D:$E,2,FALSE)-$D$17-$D$22-$D$27-$D$32</f>
        <v>#N/A</v>
      </c>
      <c r="K18" s="101" t="e">
        <f>VLOOKUP(CONCATENATE($D$11,", ",$D$14,", ",K$6),'Property Cap'!$D:$E,2,FALSE)-$D$17-$D$22-$D$27-$D$32</f>
        <v>#N/A</v>
      </c>
      <c r="L18" s="102" t="e">
        <f>VLOOKUP(CONCATENATE($D$11,", ",$D$14,", ",L$6),'Property Cap'!$D:$E,2,FALSE)-$D$17-$D$22-$D$27-$D$32</f>
        <v>#N/A</v>
      </c>
      <c r="Z18" s="62"/>
    </row>
    <row r="19" spans="2:26" ht="18" customHeight="1" x14ac:dyDescent="0.2">
      <c r="B19" s="58"/>
      <c r="C19" s="67" t="s">
        <v>10</v>
      </c>
      <c r="D19" s="69"/>
      <c r="E19" s="61"/>
      <c r="F19" s="103" t="s">
        <v>21</v>
      </c>
      <c r="G19" s="104" t="e">
        <f>IF(VLOOKUP($D$9,'Exposure Cap'!$A:$B,2,FALSE)&gt;=G$6,1500000,0)-$D$17-$D$22-$D$27-$D$32</f>
        <v>#N/A</v>
      </c>
      <c r="H19" s="104" t="e">
        <f>IF(VLOOKUP($D$9,'Exposure Cap'!$A:$B,2,FALSE)&gt;=H$6,1500000,0)-$D$17-$D$22-$D$27-$D$32</f>
        <v>#N/A</v>
      </c>
      <c r="I19" s="104" t="e">
        <f>IF(VLOOKUP($D$9,'Exposure Cap'!$A:$B,2,FALSE)&gt;=I$6,1500000,0)-$D$17-$D$22-$D$27-$D$32</f>
        <v>#N/A</v>
      </c>
      <c r="J19" s="104" t="e">
        <f>IF(VLOOKUP($D$9,'Exposure Cap'!$A:$B,2,FALSE)&gt;=J$6,1500000,0)-$D$17-$D$22-$D$27-$D$32</f>
        <v>#N/A</v>
      </c>
      <c r="K19" s="104" t="e">
        <f>IF(VLOOKUP($D$9,'Exposure Cap'!$A:$B,2,FALSE)&gt;=K$6,1500000,0)-$D$17-$D$22-$D$27-$D$32</f>
        <v>#N/A</v>
      </c>
      <c r="L19" s="105" t="e">
        <f>IF(VLOOKUP($D$9,'Exposure Cap'!$A:$B,2,FALSE)&gt;=L$6,1500000,0)-$D$17-$D$22-$D$27-$D$32</f>
        <v>#N/A</v>
      </c>
      <c r="Z19" s="62"/>
    </row>
    <row r="20" spans="2:26" ht="18" customHeight="1" x14ac:dyDescent="0.25">
      <c r="B20" s="58"/>
      <c r="C20" s="67"/>
      <c r="D20"/>
      <c r="E20" s="61"/>
      <c r="F20" s="78"/>
      <c r="G20" s="106"/>
      <c r="H20" s="106"/>
      <c r="I20" s="106"/>
      <c r="J20" s="106"/>
      <c r="K20" s="106"/>
      <c r="L20" s="107"/>
      <c r="Z20" s="62"/>
    </row>
    <row r="21" spans="2:26" ht="18" customHeight="1" x14ac:dyDescent="0.25">
      <c r="B21" s="58"/>
      <c r="C21" s="73" t="s">
        <v>32</v>
      </c>
      <c r="D21"/>
      <c r="E21" s="61"/>
      <c r="F21" s="78" t="s">
        <v>23</v>
      </c>
      <c r="G21" s="96" t="e">
        <f t="shared" ref="G21:L21" si="3">MAX(MIN(G17,G16,G18,G19),0)</f>
        <v>#N/A</v>
      </c>
      <c r="H21" s="96" t="e">
        <f t="shared" si="3"/>
        <v>#N/A</v>
      </c>
      <c r="I21" s="96" t="e">
        <f t="shared" si="3"/>
        <v>#N/A</v>
      </c>
      <c r="J21" s="96" t="e">
        <f t="shared" si="3"/>
        <v>#N/A</v>
      </c>
      <c r="K21" s="96" t="e">
        <f t="shared" si="3"/>
        <v>#N/A</v>
      </c>
      <c r="L21" s="95" t="e">
        <f t="shared" si="3"/>
        <v>#N/A</v>
      </c>
      <c r="Z21" s="62"/>
    </row>
    <row r="22" spans="2:26" ht="18" customHeight="1" x14ac:dyDescent="0.2">
      <c r="B22" s="58"/>
      <c r="C22" s="67" t="s">
        <v>6</v>
      </c>
      <c r="D22" s="69"/>
      <c r="E22" s="61"/>
      <c r="F22" s="81"/>
      <c r="L22" s="108"/>
      <c r="Z22" s="62"/>
    </row>
    <row r="23" spans="2:26" ht="18" customHeight="1" x14ac:dyDescent="0.2">
      <c r="B23" s="58"/>
      <c r="C23" s="67" t="s">
        <v>8</v>
      </c>
      <c r="D23" s="70"/>
      <c r="E23" s="61"/>
      <c r="F23" s="81"/>
      <c r="L23" s="108"/>
      <c r="Z23" s="62"/>
    </row>
    <row r="24" spans="2:26" ht="18" customHeight="1" x14ac:dyDescent="0.2">
      <c r="B24" s="58"/>
      <c r="C24" s="67" t="s">
        <v>10</v>
      </c>
      <c r="D24" s="69"/>
      <c r="E24" s="61"/>
      <c r="F24" s="87"/>
      <c r="G24" s="88"/>
      <c r="H24" s="88"/>
      <c r="I24" s="88"/>
      <c r="J24" s="88"/>
      <c r="K24" s="88"/>
      <c r="L24" s="89"/>
      <c r="Z24" s="62"/>
    </row>
    <row r="25" spans="2:26" ht="18" customHeight="1" x14ac:dyDescent="0.25">
      <c r="B25" s="58"/>
      <c r="C25" s="67"/>
      <c r="D25"/>
      <c r="E25" s="61"/>
      <c r="F25" s="87"/>
      <c r="G25" s="88"/>
      <c r="H25" s="88"/>
      <c r="I25" s="88"/>
      <c r="J25" s="88"/>
      <c r="K25" s="88"/>
      <c r="L25" s="89"/>
      <c r="Z25" s="62"/>
    </row>
    <row r="26" spans="2:26" ht="18" customHeight="1" x14ac:dyDescent="0.25">
      <c r="B26" s="58"/>
      <c r="C26" s="73" t="s">
        <v>33</v>
      </c>
      <c r="D26"/>
      <c r="E26" s="61"/>
      <c r="F26" s="87"/>
      <c r="G26" s="88"/>
      <c r="H26" s="88"/>
      <c r="I26" s="88"/>
      <c r="J26" s="88"/>
      <c r="K26" s="88"/>
      <c r="L26" s="89"/>
      <c r="Z26" s="62"/>
    </row>
    <row r="27" spans="2:26" ht="18" customHeight="1" x14ac:dyDescent="0.2">
      <c r="B27" s="58"/>
      <c r="C27" s="67" t="s">
        <v>6</v>
      </c>
      <c r="D27" s="69"/>
      <c r="E27" s="61"/>
      <c r="F27" s="87"/>
      <c r="G27" s="88"/>
      <c r="H27" s="88"/>
      <c r="I27" s="88"/>
      <c r="J27" s="88"/>
      <c r="K27" s="88"/>
      <c r="L27" s="89"/>
      <c r="Z27" s="62"/>
    </row>
    <row r="28" spans="2:26" ht="18" customHeight="1" x14ac:dyDescent="0.2">
      <c r="B28" s="58"/>
      <c r="C28" s="67" t="s">
        <v>8</v>
      </c>
      <c r="D28" s="70"/>
      <c r="E28" s="61"/>
      <c r="F28" s="87"/>
      <c r="G28" s="88"/>
      <c r="H28" s="88"/>
      <c r="I28" s="88"/>
      <c r="J28" s="88"/>
      <c r="K28" s="88"/>
      <c r="L28" s="89"/>
      <c r="Z28" s="62"/>
    </row>
    <row r="29" spans="2:26" ht="18" customHeight="1" x14ac:dyDescent="0.2">
      <c r="B29" s="58"/>
      <c r="C29" s="67" t="s">
        <v>10</v>
      </c>
      <c r="D29" s="69"/>
      <c r="E29" s="61"/>
      <c r="F29" s="87"/>
      <c r="G29" s="88"/>
      <c r="H29" s="88"/>
      <c r="I29" s="88"/>
      <c r="J29" s="88"/>
      <c r="K29" s="88"/>
      <c r="L29" s="89"/>
      <c r="Z29" s="62"/>
    </row>
    <row r="30" spans="2:26" ht="18" customHeight="1" x14ac:dyDescent="0.25">
      <c r="B30" s="58"/>
      <c r="C30" s="67"/>
      <c r="D30"/>
      <c r="E30" s="61"/>
      <c r="F30" s="87"/>
      <c r="G30" s="88"/>
      <c r="H30" s="88"/>
      <c r="I30" s="88"/>
      <c r="J30" s="88"/>
      <c r="K30" s="88"/>
      <c r="L30" s="89"/>
      <c r="Z30" s="62"/>
    </row>
    <row r="31" spans="2:26" ht="18" customHeight="1" x14ac:dyDescent="0.25">
      <c r="B31" s="58"/>
      <c r="C31" s="73" t="s">
        <v>34</v>
      </c>
      <c r="D31"/>
      <c r="E31" s="61"/>
      <c r="F31" s="87"/>
      <c r="G31" s="88"/>
      <c r="H31" s="88"/>
      <c r="I31" s="88"/>
      <c r="J31" s="88"/>
      <c r="K31" s="88"/>
      <c r="L31" s="89"/>
      <c r="Z31" s="62"/>
    </row>
    <row r="32" spans="2:26" ht="18" customHeight="1" x14ac:dyDescent="0.2">
      <c r="B32" s="58"/>
      <c r="C32" s="67" t="s">
        <v>6</v>
      </c>
      <c r="D32" s="69"/>
      <c r="E32" s="61"/>
      <c r="F32" s="81"/>
      <c r="L32" s="108"/>
      <c r="Z32" s="62"/>
    </row>
    <row r="33" spans="2:26" ht="18" customHeight="1" x14ac:dyDescent="0.2">
      <c r="B33" s="58"/>
      <c r="C33" s="67" t="s">
        <v>8</v>
      </c>
      <c r="D33" s="70"/>
      <c r="E33" s="61"/>
      <c r="F33" s="81"/>
      <c r="L33" s="108"/>
      <c r="Z33" s="62"/>
    </row>
    <row r="34" spans="2:26" ht="18" customHeight="1" x14ac:dyDescent="0.2">
      <c r="B34" s="58"/>
      <c r="C34" s="67" t="s">
        <v>10</v>
      </c>
      <c r="D34" s="69"/>
      <c r="E34" s="61"/>
      <c r="F34" s="81"/>
      <c r="L34" s="108"/>
      <c r="Z34" s="62"/>
    </row>
    <row r="35" spans="2:26" ht="18" customHeight="1" x14ac:dyDescent="0.2">
      <c r="B35" s="58"/>
      <c r="C35" s="67"/>
      <c r="D35" s="71"/>
      <c r="E35" s="61"/>
      <c r="F35" s="81"/>
      <c r="L35" s="108"/>
      <c r="Z35" s="62"/>
    </row>
    <row r="36" spans="2:26" ht="18" customHeight="1" x14ac:dyDescent="0.2">
      <c r="B36" s="58"/>
      <c r="C36" s="73" t="s">
        <v>35</v>
      </c>
      <c r="D36" s="71"/>
      <c r="E36" s="61"/>
      <c r="F36" s="81"/>
      <c r="L36" s="108"/>
      <c r="Z36" s="62"/>
    </row>
    <row r="37" spans="2:26" ht="18" customHeight="1" x14ac:dyDescent="0.2">
      <c r="B37" s="58"/>
      <c r="C37" s="67" t="s">
        <v>24</v>
      </c>
      <c r="D37" s="70"/>
      <c r="E37" s="61"/>
      <c r="F37" s="81"/>
      <c r="L37" s="108"/>
    </row>
    <row r="38" spans="2:26" ht="18" customHeight="1" x14ac:dyDescent="0.2">
      <c r="B38" s="58"/>
      <c r="C38" s="67" t="s">
        <v>25</v>
      </c>
      <c r="D38" s="72"/>
      <c r="E38" s="61"/>
      <c r="F38" s="81"/>
      <c r="L38" s="108"/>
      <c r="Z38" s="63"/>
    </row>
    <row r="39" spans="2:26" ht="19.5" customHeight="1" thickBot="1" x14ac:dyDescent="0.25">
      <c r="B39" s="58"/>
      <c r="C39" s="64"/>
      <c r="D39" s="60"/>
      <c r="E39" s="61"/>
      <c r="F39" s="109"/>
      <c r="G39" s="110"/>
      <c r="H39" s="110"/>
      <c r="I39" s="110"/>
      <c r="J39" s="110"/>
      <c r="K39" s="110"/>
      <c r="L39" s="111"/>
    </row>
    <row r="40" spans="2:26" s="65" customFormat="1" x14ac:dyDescent="0.2">
      <c r="B40" s="133"/>
      <c r="C40" s="147"/>
      <c r="D40" s="134"/>
      <c r="E40" s="135"/>
      <c r="F40" s="148"/>
      <c r="G40" s="149"/>
      <c r="H40" s="149"/>
      <c r="I40" s="149"/>
      <c r="J40" s="149"/>
      <c r="K40" s="149"/>
      <c r="L40" s="150"/>
    </row>
    <row r="41" spans="2:26" s="65" customFormat="1" ht="83.45" customHeight="1" x14ac:dyDescent="0.2">
      <c r="B41" s="136"/>
      <c r="C41" s="162" t="s">
        <v>88</v>
      </c>
      <c r="D41" s="155" t="str">
        <f>IFERROR(ROUNDDOWN(MAX(G21:L21),0),"")</f>
        <v/>
      </c>
      <c r="E41" s="139"/>
      <c r="F41" s="148"/>
      <c r="G41" s="149"/>
      <c r="H41" s="149"/>
      <c r="I41" s="149"/>
      <c r="J41" s="149"/>
      <c r="K41" s="149"/>
      <c r="L41" s="150"/>
    </row>
    <row r="42" spans="2:26" s="65" customFormat="1" ht="23.25" x14ac:dyDescent="0.2">
      <c r="B42" s="136"/>
      <c r="C42" s="156" t="s">
        <v>26</v>
      </c>
      <c r="D42" s="157" t="str">
        <f>IFERROR((D41+D17+D22+D27+D32)/D6,"")</f>
        <v/>
      </c>
      <c r="E42" s="139"/>
      <c r="F42" s="148"/>
      <c r="G42" s="149"/>
      <c r="H42" s="149"/>
      <c r="I42" s="149"/>
      <c r="J42" s="149"/>
      <c r="K42" s="149"/>
      <c r="L42" s="150"/>
    </row>
    <row r="43" spans="2:26" s="65" customFormat="1" ht="15" thickBot="1" x14ac:dyDescent="0.25">
      <c r="B43" s="140"/>
      <c r="C43" s="158"/>
      <c r="D43" s="158"/>
      <c r="E43" s="151"/>
      <c r="F43" s="152"/>
      <c r="G43" s="153"/>
      <c r="H43" s="153"/>
      <c r="I43" s="153"/>
      <c r="J43" s="153"/>
      <c r="K43" s="153"/>
      <c r="L43" s="154"/>
    </row>
    <row r="44" spans="2:26" ht="18.600000000000001" customHeight="1" x14ac:dyDescent="0.2">
      <c r="C44" s="66"/>
    </row>
    <row r="45" spans="2:26" x14ac:dyDescent="0.2">
      <c r="B45" s="165" t="s">
        <v>87</v>
      </c>
      <c r="C45" s="166"/>
      <c r="D45" s="166"/>
      <c r="E45" s="167"/>
    </row>
    <row r="46" spans="2:26" x14ac:dyDescent="0.2">
      <c r="B46" s="168"/>
      <c r="C46" s="169"/>
      <c r="D46" s="169"/>
      <c r="E46" s="170"/>
    </row>
    <row r="47" spans="2:26" x14ac:dyDescent="0.2">
      <c r="B47" s="168"/>
      <c r="C47" s="169"/>
      <c r="D47" s="169"/>
      <c r="E47" s="170"/>
    </row>
    <row r="48" spans="2:26" ht="14.1" customHeight="1" x14ac:dyDescent="0.2">
      <c r="B48" s="168"/>
      <c r="C48" s="169"/>
      <c r="D48" s="169"/>
      <c r="E48" s="170"/>
    </row>
    <row r="49" spans="2:5" ht="14.1" customHeight="1" x14ac:dyDescent="0.2">
      <c r="B49" s="168"/>
      <c r="C49" s="169"/>
      <c r="D49" s="169"/>
      <c r="E49" s="170"/>
    </row>
    <row r="50" spans="2:5" ht="36" customHeight="1" x14ac:dyDescent="0.2">
      <c r="B50" s="171"/>
      <c r="C50" s="172"/>
      <c r="D50" s="172"/>
      <c r="E50" s="173"/>
    </row>
    <row r="51" spans="2:5" x14ac:dyDescent="0.2">
      <c r="C51" s="66"/>
    </row>
    <row r="52" spans="2:5" ht="14.1" customHeight="1" x14ac:dyDescent="0.2"/>
    <row r="53" spans="2:5" x14ac:dyDescent="0.2">
      <c r="C53" s="66"/>
    </row>
    <row r="54" spans="2:5" x14ac:dyDescent="0.2">
      <c r="C54" s="66"/>
    </row>
    <row r="55" spans="2:5" x14ac:dyDescent="0.2">
      <c r="C55" s="66"/>
    </row>
    <row r="56" spans="2:5" x14ac:dyDescent="0.2">
      <c r="C56" s="66"/>
    </row>
    <row r="57" spans="2:5" x14ac:dyDescent="0.2">
      <c r="C57" s="66"/>
    </row>
  </sheetData>
  <sheetProtection algorithmName="SHA-512" hashValue="xNn72ENHIFKyVFdAXU0mUFpSgKhxnmkTxbQU6m1aGbBi0ukOSh5GcMNYuTKTGGh1E5DvFn7iGIctX/5TCcWbKw==" saltValue="qiUKszD4dEEiN+dCWoczIw==" spinCount="100000" sheet="1" objects="1" scenarios="1"/>
  <mergeCells count="2">
    <mergeCell ref="C4:E4"/>
    <mergeCell ref="B45:E50"/>
  </mergeCells>
  <pageMargins left="0.70866141732283472" right="0.70866141732283472" top="0.74803149606299213" bottom="0.74803149606299213" header="0.31496062992125984" footer="0.31496062992125984"/>
  <pageSetup paperSize="9" scale="71" orientation="landscape" r:id="rId1"/>
  <headerFooter>
    <oddHeader>&amp;L&amp;"Calibri"&amp;10&amp;K77b80dNBS Public&amp;1#</oddHeader>
    <oddFooter>&amp;L&amp;1#&amp;"Calibri"&amp;10&amp;K77b80dNBS Public</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15AF2DC-F7AD-4D29-875B-1F28DCB07BBF}">
          <x14:formula1>
            <xm:f>'MA Validation'!$A$27:$A$28</xm:f>
          </x14:formula1>
          <xm:sqref>D10</xm:sqref>
        </x14:dataValidation>
        <x14:dataValidation type="list" allowBlank="1" showInputMessage="1" showErrorMessage="1" xr:uid="{000049E3-2D22-4295-AE89-FE14C19910C8}">
          <x14:formula1>
            <xm:f>'MA Validation'!$A$35:$A$39</xm:f>
          </x14:formula1>
          <xm:sqref>D9</xm:sqref>
        </x14:dataValidation>
        <x14:dataValidation type="list" allowBlank="1" showInputMessage="1" showErrorMessage="1" xr:uid="{21C29BF2-3CCA-45ED-9E73-E2B424585DED}">
          <x14:formula1>
            <xm:f>'MA Validation'!$A$31:$A$32</xm:f>
          </x14:formula1>
          <xm:sqref>D11</xm:sqref>
        </x14:dataValidation>
        <x14:dataValidation type="list" allowBlank="1" showInputMessage="1" showErrorMessage="1" xr:uid="{347FC532-121C-4FDF-A1F7-370BF8F2CF59}">
          <x14:formula1>
            <xm:f>'MA Validation'!$A$23:$A$24</xm:f>
          </x14:formula1>
          <xm:sqref>D12</xm:sqref>
        </x14:dataValidation>
        <x14:dataValidation type="list" allowBlank="1" showInputMessage="1" showErrorMessage="1" xr:uid="{E13471CB-1A15-4905-9D93-A7AECBB54A40}">
          <x14:formula1>
            <xm:f>'MA Validation'!$A$19:$A$20</xm:f>
          </x14:formula1>
          <xm:sqref>D14</xm:sqref>
        </x14:dataValidation>
        <x14:dataValidation type="list" allowBlank="1" showInputMessage="1" showErrorMessage="1" xr:uid="{1287D7ED-319E-44CB-AC4F-D24C2202DA81}">
          <x14:formula1>
            <xm:f>'MA Validation'!$A$15:$A$16</xm:f>
          </x14:formula1>
          <xm:sqref>D13</xm:sqref>
        </x14:dataValidation>
        <x14:dataValidation type="list" allowBlank="1" showInputMessage="1" showErrorMessage="1" xr:uid="{2162D5DE-5CA1-4628-9BEB-6392FFEF320D}">
          <x14:formula1>
            <xm:f>'MA Validation'!$A$3:$A$5</xm:f>
          </x14:formula1>
          <xm:sqref>D19 D38 D29 D24 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26983-D3F3-4066-9731-DA27DB57F573}">
  <sheetPr>
    <tabColor theme="8"/>
  </sheetPr>
  <dimension ref="A1:B53"/>
  <sheetViews>
    <sheetView topLeftCell="A28" workbookViewId="0">
      <selection activeCell="A37" sqref="A37"/>
    </sheetView>
  </sheetViews>
  <sheetFormatPr defaultRowHeight="15" x14ac:dyDescent="0.25"/>
  <cols>
    <col min="1" max="1" width="47.140625" customWidth="1"/>
    <col min="2" max="2" width="13.85546875" bestFit="1" customWidth="1"/>
  </cols>
  <sheetData>
    <row r="1" spans="1:2" x14ac:dyDescent="0.25">
      <c r="A1" s="2"/>
    </row>
    <row r="2" spans="1:2" x14ac:dyDescent="0.25">
      <c r="A2" s="2" t="s">
        <v>36</v>
      </c>
    </row>
    <row r="3" spans="1:2" x14ac:dyDescent="0.25">
      <c r="A3" s="3" t="s">
        <v>37</v>
      </c>
    </row>
    <row r="4" spans="1:2" x14ac:dyDescent="0.25">
      <c r="A4" s="3" t="s">
        <v>38</v>
      </c>
    </row>
    <row r="5" spans="1:2" x14ac:dyDescent="0.25">
      <c r="A5" s="3" t="s">
        <v>39</v>
      </c>
    </row>
    <row r="6" spans="1:2" x14ac:dyDescent="0.25">
      <c r="A6" s="3"/>
    </row>
    <row r="7" spans="1:2" x14ac:dyDescent="0.25">
      <c r="A7" s="3"/>
    </row>
    <row r="8" spans="1:2" x14ac:dyDescent="0.25">
      <c r="A8" s="2" t="s">
        <v>40</v>
      </c>
      <c r="B8" t="s">
        <v>41</v>
      </c>
    </row>
    <row r="9" spans="1:2" x14ac:dyDescent="0.25">
      <c r="A9" s="3" t="s">
        <v>42</v>
      </c>
      <c r="B9" t="s">
        <v>43</v>
      </c>
    </row>
    <row r="10" spans="1:2" x14ac:dyDescent="0.25">
      <c r="A10" s="3" t="s">
        <v>44</v>
      </c>
      <c r="B10" t="s">
        <v>45</v>
      </c>
    </row>
    <row r="11" spans="1:2" x14ac:dyDescent="0.25">
      <c r="A11" s="3" t="s">
        <v>46</v>
      </c>
      <c r="B11" t="s">
        <v>45</v>
      </c>
    </row>
    <row r="12" spans="1:2" x14ac:dyDescent="0.25">
      <c r="A12" s="3" t="s">
        <v>47</v>
      </c>
      <c r="B12" t="s">
        <v>45</v>
      </c>
    </row>
    <row r="14" spans="1:2" x14ac:dyDescent="0.25">
      <c r="A14" s="2" t="s">
        <v>48</v>
      </c>
    </row>
    <row r="15" spans="1:2" x14ac:dyDescent="0.25">
      <c r="A15" s="3" t="s">
        <v>49</v>
      </c>
    </row>
    <row r="16" spans="1:2" x14ac:dyDescent="0.25">
      <c r="A16" s="3" t="s">
        <v>50</v>
      </c>
    </row>
    <row r="18" spans="1:1" x14ac:dyDescent="0.25">
      <c r="A18" s="2" t="s">
        <v>51</v>
      </c>
    </row>
    <row r="19" spans="1:1" x14ac:dyDescent="0.25">
      <c r="A19" s="3" t="s">
        <v>52</v>
      </c>
    </row>
    <row r="20" spans="1:1" x14ac:dyDescent="0.25">
      <c r="A20" s="3" t="s">
        <v>53</v>
      </c>
    </row>
    <row r="22" spans="1:1" x14ac:dyDescent="0.25">
      <c r="A22" s="2" t="s">
        <v>54</v>
      </c>
    </row>
    <row r="23" spans="1:1" x14ac:dyDescent="0.25">
      <c r="A23" s="3" t="s">
        <v>55</v>
      </c>
    </row>
    <row r="24" spans="1:1" x14ac:dyDescent="0.25">
      <c r="A24" s="3" t="s">
        <v>56</v>
      </c>
    </row>
    <row r="26" spans="1:1" x14ac:dyDescent="0.25">
      <c r="A26" s="2" t="s">
        <v>57</v>
      </c>
    </row>
    <row r="27" spans="1:1" x14ac:dyDescent="0.25">
      <c r="A27" s="3" t="s">
        <v>58</v>
      </c>
    </row>
    <row r="28" spans="1:1" x14ac:dyDescent="0.25">
      <c r="A28" s="3" t="s">
        <v>59</v>
      </c>
    </row>
    <row r="30" spans="1:1" x14ac:dyDescent="0.25">
      <c r="A30" s="2" t="s">
        <v>60</v>
      </c>
    </row>
    <row r="31" spans="1:1" x14ac:dyDescent="0.25">
      <c r="A31" s="3" t="s">
        <v>61</v>
      </c>
    </row>
    <row r="32" spans="1:1" x14ac:dyDescent="0.25">
      <c r="A32" s="3" t="s">
        <v>62</v>
      </c>
    </row>
    <row r="34" spans="1:1" x14ac:dyDescent="0.25">
      <c r="A34" s="2" t="s">
        <v>63</v>
      </c>
    </row>
    <row r="35" spans="1:1" x14ac:dyDescent="0.25">
      <c r="A35" s="3" t="s">
        <v>64</v>
      </c>
    </row>
    <row r="36" spans="1:1" x14ac:dyDescent="0.25">
      <c r="A36" s="3" t="s">
        <v>65</v>
      </c>
    </row>
    <row r="37" spans="1:1" x14ac:dyDescent="0.25">
      <c r="A37" s="3" t="s">
        <v>66</v>
      </c>
    </row>
    <row r="38" spans="1:1" x14ac:dyDescent="0.25">
      <c r="A38" s="3" t="s">
        <v>67</v>
      </c>
    </row>
    <row r="39" spans="1:1" x14ac:dyDescent="0.25">
      <c r="A39" s="3" t="s">
        <v>68</v>
      </c>
    </row>
    <row r="41" spans="1:1" x14ac:dyDescent="0.25">
      <c r="A41" s="1" t="s">
        <v>69</v>
      </c>
    </row>
    <row r="43" spans="1:1" x14ac:dyDescent="0.25">
      <c r="A43" s="41" t="s">
        <v>70</v>
      </c>
    </row>
    <row r="44" spans="1:1" x14ac:dyDescent="0.25">
      <c r="A44" s="43">
        <v>0.5</v>
      </c>
    </row>
    <row r="45" spans="1:1" x14ac:dyDescent="0.25">
      <c r="A45" s="43">
        <v>0.6</v>
      </c>
    </row>
    <row r="46" spans="1:1" x14ac:dyDescent="0.25">
      <c r="A46" s="43">
        <v>0.65</v>
      </c>
    </row>
    <row r="47" spans="1:1" x14ac:dyDescent="0.25">
      <c r="A47" s="43">
        <v>0.7</v>
      </c>
    </row>
    <row r="48" spans="1:1" x14ac:dyDescent="0.25">
      <c r="A48" s="43">
        <v>0.75</v>
      </c>
    </row>
    <row r="49" spans="1:1" x14ac:dyDescent="0.25">
      <c r="A49" s="43">
        <v>0.8</v>
      </c>
    </row>
    <row r="51" spans="1:1" x14ac:dyDescent="0.25">
      <c r="A51" s="41" t="s">
        <v>71</v>
      </c>
    </row>
    <row r="52" spans="1:1" x14ac:dyDescent="0.25">
      <c r="A52" t="s">
        <v>5</v>
      </c>
    </row>
    <row r="53" spans="1:1" x14ac:dyDescent="0.25">
      <c r="A53" s="42">
        <v>0.8</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DFB6-3DEA-4360-83AF-99F3338210D9}">
  <sheetPr>
    <tabColor rgb="FFFF0000"/>
  </sheetPr>
  <dimension ref="A1:E16"/>
  <sheetViews>
    <sheetView zoomScale="70" zoomScaleNormal="70" workbookViewId="0">
      <selection activeCell="A37" sqref="A37"/>
    </sheetView>
  </sheetViews>
  <sheetFormatPr defaultRowHeight="15" x14ac:dyDescent="0.25"/>
  <cols>
    <col min="1" max="1" width="30.42578125" customWidth="1"/>
    <col min="2" max="2" width="30.42578125" style="120" customWidth="1"/>
    <col min="3" max="3" width="31.5703125" customWidth="1"/>
    <col min="4" max="4" width="74.140625" style="16" customWidth="1"/>
    <col min="5" max="5" width="15.5703125" style="4" customWidth="1"/>
  </cols>
  <sheetData>
    <row r="1" spans="1:5" ht="15.75" thickBot="1" x14ac:dyDescent="0.3">
      <c r="A1" s="44" t="s">
        <v>72</v>
      </c>
      <c r="B1" s="116" t="s">
        <v>7</v>
      </c>
      <c r="C1" s="10" t="s">
        <v>73</v>
      </c>
      <c r="D1" s="48" t="s">
        <v>74</v>
      </c>
      <c r="E1" s="11" t="s">
        <v>75</v>
      </c>
    </row>
    <row r="2" spans="1:5" x14ac:dyDescent="0.25">
      <c r="A2" s="23" t="str">
        <f>'SA Validation'!$A$15</f>
        <v>Owned in personal names</v>
      </c>
      <c r="B2" s="117">
        <v>1.25</v>
      </c>
      <c r="C2" s="23" t="str">
        <f>'SA Validation'!$A$3</f>
        <v>Fixed for less than 5 years</v>
      </c>
      <c r="D2" s="46" t="str">
        <f t="shared" ref="D2:D16" si="0">CONCATENATE(A2,", ",B2,", ",C2)</f>
        <v>Owned in personal names, 1.25, Fixed for less than 5 years</v>
      </c>
      <c r="E2" s="8">
        <f>MAX(5.5%,'Single Account FA '!$D$9+2%)</f>
        <v>5.5E-2</v>
      </c>
    </row>
    <row r="3" spans="1:5" x14ac:dyDescent="0.25">
      <c r="A3" s="24" t="str">
        <f>'SA Validation'!$A$15</f>
        <v>Owned in personal names</v>
      </c>
      <c r="B3" s="118">
        <v>1.25</v>
      </c>
      <c r="C3" s="24" t="str">
        <f>'SA Validation'!$A$4</f>
        <v>Fixed for 5 or more years</v>
      </c>
      <c r="D3" s="45" t="str">
        <f t="shared" si="0"/>
        <v>Owned in personal names, 1.25, Fixed for 5 or more years</v>
      </c>
      <c r="E3" s="9">
        <f>MAX(4.5%,'Single Account FA '!$D$9+0%)</f>
        <v>4.4999999999999998E-2</v>
      </c>
    </row>
    <row r="4" spans="1:5" ht="15.75" thickBot="1" x14ac:dyDescent="0.3">
      <c r="A4" s="24" t="str">
        <f>'SA Validation'!$A$15</f>
        <v>Owned in personal names</v>
      </c>
      <c r="B4" s="118">
        <v>1.25</v>
      </c>
      <c r="C4" s="24" t="str">
        <f>'SA Validation'!$A$5</f>
        <v>Tracker or Variable</v>
      </c>
      <c r="D4" s="45" t="str">
        <f t="shared" si="0"/>
        <v>Owned in personal names, 1.25, Tracker or Variable</v>
      </c>
      <c r="E4" s="9">
        <f>MAX(5.5%,'Single Account FA '!$D$9+2%)</f>
        <v>5.5E-2</v>
      </c>
    </row>
    <row r="5" spans="1:5" x14ac:dyDescent="0.25">
      <c r="A5" s="23" t="str">
        <f>'SA Validation'!$A$15</f>
        <v>Owned in personal names</v>
      </c>
      <c r="B5" s="117">
        <v>1.6</v>
      </c>
      <c r="C5" s="23" t="str">
        <f>'SA Validation'!$A$3</f>
        <v>Fixed for less than 5 years</v>
      </c>
      <c r="D5" s="46" t="str">
        <f t="shared" si="0"/>
        <v>Owned in personal names, 1.6, Fixed for less than 5 years</v>
      </c>
      <c r="E5" s="8">
        <f>MAX(5.5%,'Single Account FA '!$D$9+2%)</f>
        <v>5.5E-2</v>
      </c>
    </row>
    <row r="6" spans="1:5" x14ac:dyDescent="0.25">
      <c r="A6" s="24" t="str">
        <f>'SA Validation'!$A$15</f>
        <v>Owned in personal names</v>
      </c>
      <c r="B6" s="118">
        <v>1.6</v>
      </c>
      <c r="C6" s="24" t="str">
        <f>'SA Validation'!$A$4</f>
        <v>Fixed for 5 or more years</v>
      </c>
      <c r="D6" s="45" t="str">
        <f t="shared" si="0"/>
        <v>Owned in personal names, 1.6, Fixed for 5 or more years</v>
      </c>
      <c r="E6" s="9">
        <f>MAX(4.5%,'Single Account FA '!$D$9+0%)</f>
        <v>4.4999999999999998E-2</v>
      </c>
    </row>
    <row r="7" spans="1:5" ht="15.75" thickBot="1" x14ac:dyDescent="0.3">
      <c r="A7" s="127" t="str">
        <f>'SA Validation'!$A$15</f>
        <v>Owned in personal names</v>
      </c>
      <c r="B7" s="128">
        <v>1.6</v>
      </c>
      <c r="C7" s="127" t="str">
        <f>'SA Validation'!$A$5</f>
        <v>Tracker or Variable</v>
      </c>
      <c r="D7" s="129" t="str">
        <f t="shared" si="0"/>
        <v>Owned in personal names, 1.6, Tracker or Variable</v>
      </c>
      <c r="E7" s="130">
        <f>MAX(5.5%,'Single Account FA '!$D$9+2%)</f>
        <v>5.5E-2</v>
      </c>
    </row>
    <row r="8" spans="1:5" x14ac:dyDescent="0.25">
      <c r="A8" s="23" t="str">
        <f>'SA Validation'!$A$15</f>
        <v>Owned in personal names</v>
      </c>
      <c r="B8" s="117">
        <v>1.75</v>
      </c>
      <c r="C8" s="23" t="str">
        <f>'SA Validation'!$A$3</f>
        <v>Fixed for less than 5 years</v>
      </c>
      <c r="D8" s="46" t="str">
        <f t="shared" si="0"/>
        <v>Owned in personal names, 1.75, Fixed for less than 5 years</v>
      </c>
      <c r="E8" s="8">
        <f>MAX(5.5%,'Single Account FA '!$D$9+2%)</f>
        <v>5.5E-2</v>
      </c>
    </row>
    <row r="9" spans="1:5" x14ac:dyDescent="0.25">
      <c r="A9" s="24" t="str">
        <f>'SA Validation'!$A$15</f>
        <v>Owned in personal names</v>
      </c>
      <c r="B9" s="118">
        <v>1.75</v>
      </c>
      <c r="C9" s="24" t="str">
        <f>'SA Validation'!$A$4</f>
        <v>Fixed for 5 or more years</v>
      </c>
      <c r="D9" s="45" t="str">
        <f t="shared" si="0"/>
        <v>Owned in personal names, 1.75, Fixed for 5 or more years</v>
      </c>
      <c r="E9" s="9">
        <f>MAX(4.5%,'Single Account FA '!$D$9+0%)</f>
        <v>4.4999999999999998E-2</v>
      </c>
    </row>
    <row r="10" spans="1:5" ht="15.75" thickBot="1" x14ac:dyDescent="0.3">
      <c r="A10" s="25" t="str">
        <f>'SA Validation'!$A$15</f>
        <v>Owned in personal names</v>
      </c>
      <c r="B10" s="119">
        <v>1.75</v>
      </c>
      <c r="C10" s="25" t="str">
        <f>'SA Validation'!$A$5</f>
        <v>Tracker or Variable</v>
      </c>
      <c r="D10" s="47" t="str">
        <f t="shared" si="0"/>
        <v>Owned in personal names, 1.75, Tracker or Variable</v>
      </c>
      <c r="E10" s="12">
        <f>MAX(5.5%,'Single Account FA '!$D$9+2%)</f>
        <v>5.5E-2</v>
      </c>
    </row>
    <row r="11" spans="1:5" x14ac:dyDescent="0.25">
      <c r="A11" s="23" t="str">
        <f>'SA Validation'!$A$16</f>
        <v>Owned in a Limited Company</v>
      </c>
      <c r="B11" s="117">
        <v>1.25</v>
      </c>
      <c r="C11" s="23" t="str">
        <f>'SA Validation'!$A$3</f>
        <v>Fixed for less than 5 years</v>
      </c>
      <c r="D11" s="46" t="str">
        <f t="shared" si="0"/>
        <v>Owned in a Limited Company, 1.25, Fixed for less than 5 years</v>
      </c>
      <c r="E11" s="8">
        <f>MAX(5.5%,'Single Account FA '!$D$9+2%)</f>
        <v>5.5E-2</v>
      </c>
    </row>
    <row r="12" spans="1:5" x14ac:dyDescent="0.25">
      <c r="A12" s="24" t="str">
        <f>'SA Validation'!$A$16</f>
        <v>Owned in a Limited Company</v>
      </c>
      <c r="B12" s="118">
        <v>1.25</v>
      </c>
      <c r="C12" s="24" t="str">
        <f>'SA Validation'!$A$4</f>
        <v>Fixed for 5 or more years</v>
      </c>
      <c r="D12" s="45" t="str">
        <f t="shared" si="0"/>
        <v>Owned in a Limited Company, 1.25, Fixed for 5 or more years</v>
      </c>
      <c r="E12" s="9">
        <f>MAX(4.5%,'Single Account FA '!$D$9+0%)</f>
        <v>4.4999999999999998E-2</v>
      </c>
    </row>
    <row r="13" spans="1:5" ht="15.75" thickBot="1" x14ac:dyDescent="0.3">
      <c r="A13" s="25" t="str">
        <f>'SA Validation'!$A$16</f>
        <v>Owned in a Limited Company</v>
      </c>
      <c r="B13" s="119">
        <v>1.25</v>
      </c>
      <c r="C13" s="25" t="str">
        <f>'SA Validation'!$A$5</f>
        <v>Tracker or Variable</v>
      </c>
      <c r="D13" s="47" t="str">
        <f t="shared" si="0"/>
        <v>Owned in a Limited Company, 1.25, Tracker or Variable</v>
      </c>
      <c r="E13" s="12">
        <f>MAX(5.5%,'Single Account FA '!$D$9+2%)</f>
        <v>5.5E-2</v>
      </c>
    </row>
    <row r="14" spans="1:5" x14ac:dyDescent="0.25">
      <c r="A14" s="23" t="str">
        <f>'SA Validation'!$A$16</f>
        <v>Owned in a Limited Company</v>
      </c>
      <c r="B14" s="117">
        <v>1.75</v>
      </c>
      <c r="C14" s="23" t="str">
        <f>'SA Validation'!$A$3</f>
        <v>Fixed for less than 5 years</v>
      </c>
      <c r="D14" s="46" t="str">
        <f t="shared" si="0"/>
        <v>Owned in a Limited Company, 1.75, Fixed for less than 5 years</v>
      </c>
      <c r="E14" s="8">
        <f>MAX(5.5%,'Single Account FA '!$D$9+2%)</f>
        <v>5.5E-2</v>
      </c>
    </row>
    <row r="15" spans="1:5" x14ac:dyDescent="0.25">
      <c r="A15" s="24" t="str">
        <f>'SA Validation'!$A$16</f>
        <v>Owned in a Limited Company</v>
      </c>
      <c r="B15" s="118">
        <v>1.75</v>
      </c>
      <c r="C15" s="24" t="str">
        <f>'SA Validation'!$A$4</f>
        <v>Fixed for 5 or more years</v>
      </c>
      <c r="D15" s="45" t="str">
        <f t="shared" si="0"/>
        <v>Owned in a Limited Company, 1.75, Fixed for 5 or more years</v>
      </c>
      <c r="E15" s="9">
        <f>MAX(4.5%,'Single Account FA '!$D$9+0%)</f>
        <v>4.4999999999999998E-2</v>
      </c>
    </row>
    <row r="16" spans="1:5" ht="15.75" thickBot="1" x14ac:dyDescent="0.3">
      <c r="A16" s="25" t="str">
        <f>'SA Validation'!$A$16</f>
        <v>Owned in a Limited Company</v>
      </c>
      <c r="B16" s="119">
        <v>1.75</v>
      </c>
      <c r="C16" s="25" t="str">
        <f>'SA Validation'!$A$5</f>
        <v>Tracker or Variable</v>
      </c>
      <c r="D16" s="47" t="str">
        <f t="shared" si="0"/>
        <v>Owned in a Limited Company, 1.75, Tracker or Variable</v>
      </c>
      <c r="E16" s="12">
        <f>MAX(5.5%,'Single Account FA '!$D$9+2%)</f>
        <v>5.5E-2</v>
      </c>
    </row>
  </sheetData>
  <autoFilter ref="A1:E16" xr:uid="{0A57DFB6-3DEA-4360-83AF-99F3338210D9}"/>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07AE-D7A8-4711-AE9A-9625103AD3E3}">
  <sheetPr>
    <tabColor rgb="FFFF0000"/>
  </sheetPr>
  <dimension ref="A1:E16"/>
  <sheetViews>
    <sheetView zoomScale="70" zoomScaleNormal="70" workbookViewId="0">
      <selection activeCell="A37" sqref="A37"/>
    </sheetView>
  </sheetViews>
  <sheetFormatPr defaultRowHeight="15" x14ac:dyDescent="0.25"/>
  <cols>
    <col min="1" max="1" width="30.42578125" customWidth="1"/>
    <col min="2" max="2" width="30.42578125" style="115" customWidth="1"/>
    <col min="3" max="3" width="31.5703125" customWidth="1"/>
    <col min="4" max="4" width="74.140625" style="16" customWidth="1"/>
    <col min="5" max="5" width="15.5703125" style="4" customWidth="1"/>
  </cols>
  <sheetData>
    <row r="1" spans="1:5" ht="15.75" thickBot="1" x14ac:dyDescent="0.3">
      <c r="A1" s="121" t="s">
        <v>72</v>
      </c>
      <c r="B1" s="122" t="s">
        <v>7</v>
      </c>
      <c r="C1" s="126" t="s">
        <v>73</v>
      </c>
      <c r="D1" s="48" t="s">
        <v>74</v>
      </c>
      <c r="E1" s="11" t="s">
        <v>75</v>
      </c>
    </row>
    <row r="2" spans="1:5" x14ac:dyDescent="0.25">
      <c r="A2" s="18" t="str">
        <f>'SA Validation'!$A$15</f>
        <v>Owned in personal names</v>
      </c>
      <c r="B2" s="123">
        <v>1.25</v>
      </c>
      <c r="C2" s="23" t="str">
        <f>'SA Validation'!$A$3</f>
        <v>Fixed for less than 5 years</v>
      </c>
      <c r="D2" s="46" t="str">
        <f t="shared" ref="D2:D16" si="0">CONCATENATE(A2,", ",B2,", ",C2)</f>
        <v>Owned in personal names, 1.25, Fixed for less than 5 years</v>
      </c>
      <c r="E2" s="8">
        <f>MAX(5.5%,'Single Account FA '!$D$19+2%)</f>
        <v>5.5E-2</v>
      </c>
    </row>
    <row r="3" spans="1:5" x14ac:dyDescent="0.25">
      <c r="A3" s="19" t="str">
        <f>'SA Validation'!$A$15</f>
        <v>Owned in personal names</v>
      </c>
      <c r="B3" s="124">
        <v>1.25</v>
      </c>
      <c r="C3" s="24" t="str">
        <f>'SA Validation'!$A$4</f>
        <v>Fixed for 5 or more years</v>
      </c>
      <c r="D3" s="45" t="str">
        <f t="shared" si="0"/>
        <v>Owned in personal names, 1.25, Fixed for 5 or more years</v>
      </c>
      <c r="E3" s="9">
        <f>MAX(4.5%,'Single Account FA '!$D$19+0%)</f>
        <v>4.4999999999999998E-2</v>
      </c>
    </row>
    <row r="4" spans="1:5" ht="15.75" thickBot="1" x14ac:dyDescent="0.3">
      <c r="A4" s="19" t="str">
        <f>'SA Validation'!$A$15</f>
        <v>Owned in personal names</v>
      </c>
      <c r="B4" s="124">
        <v>1.25</v>
      </c>
      <c r="C4" s="24" t="str">
        <f>'SA Validation'!$A$5</f>
        <v>Tracker or Variable</v>
      </c>
      <c r="D4" s="45" t="str">
        <f t="shared" si="0"/>
        <v>Owned in personal names, 1.25, Tracker or Variable</v>
      </c>
      <c r="E4" s="9">
        <f>MAX(5.5%,'Single Account FA '!$D$19+2%)</f>
        <v>5.5E-2</v>
      </c>
    </row>
    <row r="5" spans="1:5" x14ac:dyDescent="0.25">
      <c r="A5" s="18" t="str">
        <f>'SA Validation'!$A$15</f>
        <v>Owned in personal names</v>
      </c>
      <c r="B5" s="123">
        <v>1.6</v>
      </c>
      <c r="C5" s="23" t="str">
        <f>'SA Validation'!$A$3</f>
        <v>Fixed for less than 5 years</v>
      </c>
      <c r="D5" s="46" t="str">
        <f t="shared" si="0"/>
        <v>Owned in personal names, 1.6, Fixed for less than 5 years</v>
      </c>
      <c r="E5" s="8">
        <f>MAX(5.5%,'Single Account FA '!$D$19+2%)</f>
        <v>5.5E-2</v>
      </c>
    </row>
    <row r="6" spans="1:5" x14ac:dyDescent="0.25">
      <c r="A6" s="19" t="str">
        <f>'SA Validation'!$A$15</f>
        <v>Owned in personal names</v>
      </c>
      <c r="B6" s="124">
        <v>1.6</v>
      </c>
      <c r="C6" s="24" t="str">
        <f>'SA Validation'!$A$4</f>
        <v>Fixed for 5 or more years</v>
      </c>
      <c r="D6" s="45" t="str">
        <f t="shared" si="0"/>
        <v>Owned in personal names, 1.6, Fixed for 5 or more years</v>
      </c>
      <c r="E6" s="9">
        <f>MAX(4.5%,'Single Account FA '!$D$19+0%)</f>
        <v>4.4999999999999998E-2</v>
      </c>
    </row>
    <row r="7" spans="1:5" ht="15.75" thickBot="1" x14ac:dyDescent="0.3">
      <c r="A7" s="22" t="str">
        <f>'SA Validation'!$A$15</f>
        <v>Owned in personal names</v>
      </c>
      <c r="B7" s="131">
        <v>1.6</v>
      </c>
      <c r="C7" s="127" t="str">
        <f>'SA Validation'!$A$5</f>
        <v>Tracker or Variable</v>
      </c>
      <c r="D7" s="129" t="str">
        <f t="shared" si="0"/>
        <v>Owned in personal names, 1.6, Tracker or Variable</v>
      </c>
      <c r="E7" s="130">
        <f>MAX(5.5%,'Single Account FA '!$D$19+2%)</f>
        <v>5.5E-2</v>
      </c>
    </row>
    <row r="8" spans="1:5" x14ac:dyDescent="0.25">
      <c r="A8" s="18" t="str">
        <f>'SA Validation'!$A$15</f>
        <v>Owned in personal names</v>
      </c>
      <c r="B8" s="123">
        <v>1.75</v>
      </c>
      <c r="C8" s="23" t="str">
        <f>'SA Validation'!$A$3</f>
        <v>Fixed for less than 5 years</v>
      </c>
      <c r="D8" s="46" t="str">
        <f t="shared" si="0"/>
        <v>Owned in personal names, 1.75, Fixed for less than 5 years</v>
      </c>
      <c r="E8" s="8">
        <f>MAX(5.5%,'Single Account FA '!$D$19+2%)</f>
        <v>5.5E-2</v>
      </c>
    </row>
    <row r="9" spans="1:5" x14ac:dyDescent="0.25">
      <c r="A9" s="19" t="str">
        <f>'SA Validation'!$A$15</f>
        <v>Owned in personal names</v>
      </c>
      <c r="B9" s="124">
        <v>1.75</v>
      </c>
      <c r="C9" s="24" t="str">
        <f>'SA Validation'!$A$4</f>
        <v>Fixed for 5 or more years</v>
      </c>
      <c r="D9" s="45" t="str">
        <f t="shared" si="0"/>
        <v>Owned in personal names, 1.75, Fixed for 5 or more years</v>
      </c>
      <c r="E9" s="9">
        <f>MAX(4.5%,'Single Account FA '!$D$19+0%)</f>
        <v>4.4999999999999998E-2</v>
      </c>
    </row>
    <row r="10" spans="1:5" ht="15.75" thickBot="1" x14ac:dyDescent="0.3">
      <c r="A10" s="20" t="str">
        <f>'SA Validation'!$A$15</f>
        <v>Owned in personal names</v>
      </c>
      <c r="B10" s="125">
        <v>1.75</v>
      </c>
      <c r="C10" s="25" t="str">
        <f>'SA Validation'!$A$5</f>
        <v>Tracker or Variable</v>
      </c>
      <c r="D10" s="47" t="str">
        <f t="shared" si="0"/>
        <v>Owned in personal names, 1.75, Tracker or Variable</v>
      </c>
      <c r="E10" s="12">
        <f>MAX(5.5%,'Single Account FA '!$D$19+2%)</f>
        <v>5.5E-2</v>
      </c>
    </row>
    <row r="11" spans="1:5" x14ac:dyDescent="0.25">
      <c r="A11" s="18" t="str">
        <f>'SA Validation'!$A$16</f>
        <v>Owned in a Limited Company</v>
      </c>
      <c r="B11" s="123">
        <v>1.25</v>
      </c>
      <c r="C11" s="23" t="str">
        <f>'SA Validation'!$A$3</f>
        <v>Fixed for less than 5 years</v>
      </c>
      <c r="D11" s="46" t="str">
        <f t="shared" si="0"/>
        <v>Owned in a Limited Company, 1.25, Fixed for less than 5 years</v>
      </c>
      <c r="E11" s="8">
        <f>MAX(5.5%,'Single Account FA '!$D$19+2%)</f>
        <v>5.5E-2</v>
      </c>
    </row>
    <row r="12" spans="1:5" x14ac:dyDescent="0.25">
      <c r="A12" s="19" t="str">
        <f>'SA Validation'!$A$16</f>
        <v>Owned in a Limited Company</v>
      </c>
      <c r="B12" s="124">
        <v>1.25</v>
      </c>
      <c r="C12" s="24" t="str">
        <f>'SA Validation'!$A$4</f>
        <v>Fixed for 5 or more years</v>
      </c>
      <c r="D12" s="45" t="str">
        <f t="shared" si="0"/>
        <v>Owned in a Limited Company, 1.25, Fixed for 5 or more years</v>
      </c>
      <c r="E12" s="9">
        <f>MAX(4.5%,'Single Account FA '!$D$19+0%)</f>
        <v>4.4999999999999998E-2</v>
      </c>
    </row>
    <row r="13" spans="1:5" ht="15.75" thickBot="1" x14ac:dyDescent="0.3">
      <c r="A13" s="20" t="str">
        <f>'SA Validation'!$A$16</f>
        <v>Owned in a Limited Company</v>
      </c>
      <c r="B13" s="125">
        <v>1.25</v>
      </c>
      <c r="C13" s="25" t="str">
        <f>'SA Validation'!$A$5</f>
        <v>Tracker or Variable</v>
      </c>
      <c r="D13" s="47" t="str">
        <f t="shared" si="0"/>
        <v>Owned in a Limited Company, 1.25, Tracker or Variable</v>
      </c>
      <c r="E13" s="12">
        <f>MAX(5.5%,'Single Account FA '!$D$19+2%)</f>
        <v>5.5E-2</v>
      </c>
    </row>
    <row r="14" spans="1:5" x14ac:dyDescent="0.25">
      <c r="A14" s="18" t="str">
        <f>'SA Validation'!$A$16</f>
        <v>Owned in a Limited Company</v>
      </c>
      <c r="B14" s="123">
        <v>1.75</v>
      </c>
      <c r="C14" s="23" t="str">
        <f>'SA Validation'!$A$3</f>
        <v>Fixed for less than 5 years</v>
      </c>
      <c r="D14" s="46" t="str">
        <f t="shared" si="0"/>
        <v>Owned in a Limited Company, 1.75, Fixed for less than 5 years</v>
      </c>
      <c r="E14" s="8">
        <f>MAX(5.5%,'Single Account FA '!$D$19+2%)</f>
        <v>5.5E-2</v>
      </c>
    </row>
    <row r="15" spans="1:5" x14ac:dyDescent="0.25">
      <c r="A15" s="19" t="str">
        <f>'SA Validation'!$A$16</f>
        <v>Owned in a Limited Company</v>
      </c>
      <c r="B15" s="124">
        <v>1.75</v>
      </c>
      <c r="C15" s="24" t="str">
        <f>'SA Validation'!$A$4</f>
        <v>Fixed for 5 or more years</v>
      </c>
      <c r="D15" s="45" t="str">
        <f t="shared" si="0"/>
        <v>Owned in a Limited Company, 1.75, Fixed for 5 or more years</v>
      </c>
      <c r="E15" s="9">
        <f>MAX(4.5%,'Single Account FA '!$D$19+0%)</f>
        <v>4.4999999999999998E-2</v>
      </c>
    </row>
    <row r="16" spans="1:5" ht="15.75" thickBot="1" x14ac:dyDescent="0.3">
      <c r="A16" s="20" t="str">
        <f>'SA Validation'!$A$16</f>
        <v>Owned in a Limited Company</v>
      </c>
      <c r="B16" s="125">
        <v>1.75</v>
      </c>
      <c r="C16" s="25" t="str">
        <f>'SA Validation'!$A$5</f>
        <v>Tracker or Variable</v>
      </c>
      <c r="D16" s="47" t="str">
        <f t="shared" si="0"/>
        <v>Owned in a Limited Company, 1.75, Tracker or Variable</v>
      </c>
      <c r="E16" s="12">
        <f>MAX(5.5%,'Single Account FA '!$D$19+2%)</f>
        <v>5.5E-2</v>
      </c>
    </row>
  </sheetData>
  <autoFilter ref="A1:E16" xr:uid="{AB6007AE-D7A8-4711-AE9A-9625103AD3E3}"/>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8B36-A0CC-401D-8453-AC4F4323BA68}">
  <sheetPr>
    <tabColor theme="8"/>
  </sheetPr>
  <dimension ref="A1:B53"/>
  <sheetViews>
    <sheetView workbookViewId="0">
      <selection activeCell="A37" sqref="A37"/>
    </sheetView>
  </sheetViews>
  <sheetFormatPr defaultRowHeight="15" x14ac:dyDescent="0.25"/>
  <cols>
    <col min="1" max="1" width="47.140625" customWidth="1"/>
    <col min="2" max="2" width="13.85546875" bestFit="1" customWidth="1"/>
  </cols>
  <sheetData>
    <row r="1" spans="1:2" x14ac:dyDescent="0.25">
      <c r="A1" s="2"/>
    </row>
    <row r="2" spans="1:2" x14ac:dyDescent="0.25">
      <c r="A2" s="2" t="s">
        <v>36</v>
      </c>
    </row>
    <row r="3" spans="1:2" x14ac:dyDescent="0.25">
      <c r="A3" s="3" t="s">
        <v>37</v>
      </c>
    </row>
    <row r="4" spans="1:2" x14ac:dyDescent="0.25">
      <c r="A4" s="3" t="s">
        <v>38</v>
      </c>
    </row>
    <row r="5" spans="1:2" x14ac:dyDescent="0.25">
      <c r="A5" s="3" t="s">
        <v>39</v>
      </c>
    </row>
    <row r="6" spans="1:2" x14ac:dyDescent="0.25">
      <c r="A6" s="3"/>
    </row>
    <row r="7" spans="1:2" x14ac:dyDescent="0.25">
      <c r="A7" s="3"/>
    </row>
    <row r="8" spans="1:2" x14ac:dyDescent="0.25">
      <c r="A8" s="2" t="s">
        <v>40</v>
      </c>
      <c r="B8" t="s">
        <v>41</v>
      </c>
    </row>
    <row r="9" spans="1:2" x14ac:dyDescent="0.25">
      <c r="A9" s="3" t="s">
        <v>42</v>
      </c>
      <c r="B9" t="s">
        <v>43</v>
      </c>
    </row>
    <row r="10" spans="1:2" x14ac:dyDescent="0.25">
      <c r="A10" s="3" t="s">
        <v>44</v>
      </c>
      <c r="B10" t="s">
        <v>45</v>
      </c>
    </row>
    <row r="11" spans="1:2" x14ac:dyDescent="0.25">
      <c r="A11" s="3" t="s">
        <v>46</v>
      </c>
      <c r="B11" t="s">
        <v>45</v>
      </c>
    </row>
    <row r="12" spans="1:2" x14ac:dyDescent="0.25">
      <c r="A12" s="3" t="s">
        <v>47</v>
      </c>
      <c r="B12" t="s">
        <v>45</v>
      </c>
    </row>
    <row r="14" spans="1:2" x14ac:dyDescent="0.25">
      <c r="A14" s="2" t="s">
        <v>48</v>
      </c>
    </row>
    <row r="15" spans="1:2" x14ac:dyDescent="0.25">
      <c r="A15" s="3" t="s">
        <v>49</v>
      </c>
    </row>
    <row r="16" spans="1:2" x14ac:dyDescent="0.25">
      <c r="A16" s="3" t="s">
        <v>50</v>
      </c>
    </row>
    <row r="18" spans="1:1" x14ac:dyDescent="0.25">
      <c r="A18" s="2" t="s">
        <v>51</v>
      </c>
    </row>
    <row r="19" spans="1:1" x14ac:dyDescent="0.25">
      <c r="A19" s="3" t="s">
        <v>52</v>
      </c>
    </row>
    <row r="20" spans="1:1" x14ac:dyDescent="0.25">
      <c r="A20" s="3" t="s">
        <v>53</v>
      </c>
    </row>
    <row r="22" spans="1:1" x14ac:dyDescent="0.25">
      <c r="A22" s="2" t="s">
        <v>54</v>
      </c>
    </row>
    <row r="23" spans="1:1" x14ac:dyDescent="0.25">
      <c r="A23" s="3" t="s">
        <v>55</v>
      </c>
    </row>
    <row r="24" spans="1:1" x14ac:dyDescent="0.25">
      <c r="A24" s="3" t="s">
        <v>56</v>
      </c>
    </row>
    <row r="26" spans="1:1" x14ac:dyDescent="0.25">
      <c r="A26" s="2" t="s">
        <v>57</v>
      </c>
    </row>
    <row r="27" spans="1:1" x14ac:dyDescent="0.25">
      <c r="A27" s="3" t="s">
        <v>58</v>
      </c>
    </row>
    <row r="28" spans="1:1" x14ac:dyDescent="0.25">
      <c r="A28" s="3" t="s">
        <v>59</v>
      </c>
    </row>
    <row r="30" spans="1:1" x14ac:dyDescent="0.25">
      <c r="A30" s="2" t="s">
        <v>60</v>
      </c>
    </row>
    <row r="31" spans="1:1" x14ac:dyDescent="0.25">
      <c r="A31" s="3" t="s">
        <v>61</v>
      </c>
    </row>
    <row r="32" spans="1:1" x14ac:dyDescent="0.25">
      <c r="A32" s="3" t="s">
        <v>62</v>
      </c>
    </row>
    <row r="34" spans="1:1" x14ac:dyDescent="0.25">
      <c r="A34" s="2" t="s">
        <v>63</v>
      </c>
    </row>
    <row r="35" spans="1:1" x14ac:dyDescent="0.25">
      <c r="A35" s="3" t="s">
        <v>64</v>
      </c>
    </row>
    <row r="36" spans="1:1" x14ac:dyDescent="0.25">
      <c r="A36" s="3" t="s">
        <v>65</v>
      </c>
    </row>
    <row r="37" spans="1:1" x14ac:dyDescent="0.25">
      <c r="A37" s="3" t="s">
        <v>66</v>
      </c>
    </row>
    <row r="38" spans="1:1" x14ac:dyDescent="0.25">
      <c r="A38" s="3" t="s">
        <v>67</v>
      </c>
    </row>
    <row r="39" spans="1:1" x14ac:dyDescent="0.25">
      <c r="A39" s="3" t="s">
        <v>68</v>
      </c>
    </row>
    <row r="41" spans="1:1" x14ac:dyDescent="0.25">
      <c r="A41" s="1" t="s">
        <v>69</v>
      </c>
    </row>
    <row r="43" spans="1:1" x14ac:dyDescent="0.25">
      <c r="A43" s="41" t="s">
        <v>70</v>
      </c>
    </row>
    <row r="44" spans="1:1" x14ac:dyDescent="0.25">
      <c r="A44" s="43">
        <v>0.5</v>
      </c>
    </row>
    <row r="45" spans="1:1" x14ac:dyDescent="0.25">
      <c r="A45" s="43">
        <v>0.6</v>
      </c>
    </row>
    <row r="46" spans="1:1" x14ac:dyDescent="0.25">
      <c r="A46" s="43">
        <v>0.65</v>
      </c>
    </row>
    <row r="47" spans="1:1" x14ac:dyDescent="0.25">
      <c r="A47" s="43">
        <v>0.7</v>
      </c>
    </row>
    <row r="48" spans="1:1" x14ac:dyDescent="0.25">
      <c r="A48" s="43">
        <v>0.75</v>
      </c>
    </row>
    <row r="49" spans="1:1" x14ac:dyDescent="0.25">
      <c r="A49" s="43">
        <v>0.8</v>
      </c>
    </row>
    <row r="51" spans="1:1" x14ac:dyDescent="0.25">
      <c r="A51" s="41" t="s">
        <v>71</v>
      </c>
    </row>
    <row r="52" spans="1:1" x14ac:dyDescent="0.25">
      <c r="A52" t="s">
        <v>5</v>
      </c>
    </row>
    <row r="53" spans="1:1" x14ac:dyDescent="0.25">
      <c r="A53" s="42">
        <v>0.8</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3B79-4BB1-4051-A746-724421FF4F5E}">
  <sheetPr>
    <tabColor rgb="FFFF0000"/>
  </sheetPr>
  <dimension ref="A1:E16"/>
  <sheetViews>
    <sheetView zoomScale="70" zoomScaleNormal="70" workbookViewId="0">
      <selection activeCell="A37" sqref="A37"/>
    </sheetView>
  </sheetViews>
  <sheetFormatPr defaultRowHeight="15" x14ac:dyDescent="0.25"/>
  <cols>
    <col min="1" max="1" width="30.42578125" customWidth="1"/>
    <col min="2" max="2" width="30.42578125" style="115" customWidth="1"/>
    <col min="3" max="3" width="31.5703125" customWidth="1"/>
    <col min="4" max="4" width="74.140625" style="16" customWidth="1"/>
    <col min="5" max="5" width="15.5703125" style="4" customWidth="1"/>
  </cols>
  <sheetData>
    <row r="1" spans="1:5" ht="15.75" thickBot="1" x14ac:dyDescent="0.3">
      <c r="A1" s="44" t="s">
        <v>72</v>
      </c>
      <c r="B1" s="122" t="s">
        <v>7</v>
      </c>
      <c r="C1" s="10" t="s">
        <v>73</v>
      </c>
      <c r="D1" s="48" t="s">
        <v>74</v>
      </c>
      <c r="E1" s="11" t="s">
        <v>75</v>
      </c>
    </row>
    <row r="2" spans="1:5" x14ac:dyDescent="0.25">
      <c r="A2" s="23" t="str">
        <f>'SA Validation'!$A$15</f>
        <v>Owned in personal names</v>
      </c>
      <c r="B2" s="123">
        <v>1.25</v>
      </c>
      <c r="C2" s="53" t="str">
        <f>'SA Validation'!$A$3</f>
        <v>Fixed for less than 5 years</v>
      </c>
      <c r="D2" s="46" t="str">
        <f t="shared" ref="D2:D16" si="0">CONCATENATE(A2,", ",B2,", ",C2)</f>
        <v>Owned in personal names, 1.25, Fixed for less than 5 years</v>
      </c>
      <c r="E2" s="8">
        <f>MAX(5.5%,'Multiple Account FA'!$D$18+2%)</f>
        <v>5.5E-2</v>
      </c>
    </row>
    <row r="3" spans="1:5" x14ac:dyDescent="0.25">
      <c r="A3" s="24" t="str">
        <f>'SA Validation'!$A$15</f>
        <v>Owned in personal names</v>
      </c>
      <c r="B3" s="124">
        <v>1.25</v>
      </c>
      <c r="C3" s="54" t="str">
        <f>'SA Validation'!$A$4</f>
        <v>Fixed for 5 or more years</v>
      </c>
      <c r="D3" s="45" t="str">
        <f t="shared" si="0"/>
        <v>Owned in personal names, 1.25, Fixed for 5 or more years</v>
      </c>
      <c r="E3" s="9">
        <f>MAX(4.5%,'Multiple Account FA'!$D$18+0%)</f>
        <v>4.4999999999999998E-2</v>
      </c>
    </row>
    <row r="4" spans="1:5" ht="15.75" thickBot="1" x14ac:dyDescent="0.3">
      <c r="A4" s="24" t="str">
        <f>'SA Validation'!$A$15</f>
        <v>Owned in personal names</v>
      </c>
      <c r="B4" s="124">
        <v>1.25</v>
      </c>
      <c r="C4" s="54" t="str">
        <f>'SA Validation'!$A$5</f>
        <v>Tracker or Variable</v>
      </c>
      <c r="D4" s="45" t="str">
        <f t="shared" si="0"/>
        <v>Owned in personal names, 1.25, Tracker or Variable</v>
      </c>
      <c r="E4" s="9">
        <f>MAX(5.5%,'Multiple Account FA'!$D$18+2%)</f>
        <v>5.5E-2</v>
      </c>
    </row>
    <row r="5" spans="1:5" x14ac:dyDescent="0.25">
      <c r="A5" s="23" t="str">
        <f>'SA Validation'!$A$15</f>
        <v>Owned in personal names</v>
      </c>
      <c r="B5" s="123">
        <v>1.6</v>
      </c>
      <c r="C5" s="53" t="str">
        <f>'SA Validation'!$A$3</f>
        <v>Fixed for less than 5 years</v>
      </c>
      <c r="D5" s="46" t="str">
        <f t="shared" si="0"/>
        <v>Owned in personal names, 1.6, Fixed for less than 5 years</v>
      </c>
      <c r="E5" s="8">
        <f>MAX(5.5%,'Multiple Account FA'!$D$18+2%)</f>
        <v>5.5E-2</v>
      </c>
    </row>
    <row r="6" spans="1:5" x14ac:dyDescent="0.25">
      <c r="A6" s="24" t="str">
        <f>'SA Validation'!$A$15</f>
        <v>Owned in personal names</v>
      </c>
      <c r="B6" s="124">
        <v>1.6</v>
      </c>
      <c r="C6" s="54" t="str">
        <f>'SA Validation'!$A$4</f>
        <v>Fixed for 5 or more years</v>
      </c>
      <c r="D6" s="45" t="str">
        <f t="shared" si="0"/>
        <v>Owned in personal names, 1.6, Fixed for 5 or more years</v>
      </c>
      <c r="E6" s="9">
        <f>MAX(4.5%,'Multiple Account FA'!$D$18+0%)</f>
        <v>4.4999999999999998E-2</v>
      </c>
    </row>
    <row r="7" spans="1:5" ht="15.75" thickBot="1" x14ac:dyDescent="0.3">
      <c r="A7" s="127" t="str">
        <f>'SA Validation'!$A$15</f>
        <v>Owned in personal names</v>
      </c>
      <c r="B7" s="131">
        <v>1.6</v>
      </c>
      <c r="C7" s="132" t="str">
        <f>'SA Validation'!$A$5</f>
        <v>Tracker or Variable</v>
      </c>
      <c r="D7" s="129" t="str">
        <f t="shared" si="0"/>
        <v>Owned in personal names, 1.6, Tracker or Variable</v>
      </c>
      <c r="E7" s="130">
        <f>MAX(5.5%,'Multiple Account FA'!$D$18+2%)</f>
        <v>5.5E-2</v>
      </c>
    </row>
    <row r="8" spans="1:5" x14ac:dyDescent="0.25">
      <c r="A8" s="23" t="str">
        <f>'SA Validation'!$A$15</f>
        <v>Owned in personal names</v>
      </c>
      <c r="B8" s="123">
        <v>1.75</v>
      </c>
      <c r="C8" s="53" t="str">
        <f>'SA Validation'!$A$3</f>
        <v>Fixed for less than 5 years</v>
      </c>
      <c r="D8" s="46" t="str">
        <f t="shared" si="0"/>
        <v>Owned in personal names, 1.75, Fixed for less than 5 years</v>
      </c>
      <c r="E8" s="8">
        <f>MAX(5.5%,'Multiple Account FA'!$D$18+2%)</f>
        <v>5.5E-2</v>
      </c>
    </row>
    <row r="9" spans="1:5" x14ac:dyDescent="0.25">
      <c r="A9" s="24" t="str">
        <f>'SA Validation'!$A$15</f>
        <v>Owned in personal names</v>
      </c>
      <c r="B9" s="124">
        <v>1.75</v>
      </c>
      <c r="C9" s="54" t="str">
        <f>'SA Validation'!$A$4</f>
        <v>Fixed for 5 or more years</v>
      </c>
      <c r="D9" s="45" t="str">
        <f t="shared" si="0"/>
        <v>Owned in personal names, 1.75, Fixed for 5 or more years</v>
      </c>
      <c r="E9" s="9">
        <f>MAX(4.5%,'Multiple Account FA'!$D$18+0%)</f>
        <v>4.4999999999999998E-2</v>
      </c>
    </row>
    <row r="10" spans="1:5" ht="15.75" thickBot="1" x14ac:dyDescent="0.3">
      <c r="A10" s="25" t="str">
        <f>'SA Validation'!$A$15</f>
        <v>Owned in personal names</v>
      </c>
      <c r="B10" s="125">
        <v>1.75</v>
      </c>
      <c r="C10" s="55" t="str">
        <f>'SA Validation'!$A$5</f>
        <v>Tracker or Variable</v>
      </c>
      <c r="D10" s="47" t="str">
        <f t="shared" si="0"/>
        <v>Owned in personal names, 1.75, Tracker or Variable</v>
      </c>
      <c r="E10" s="12">
        <f>MAX(5.5%,'Multiple Account FA'!$D$18+2%)</f>
        <v>5.5E-2</v>
      </c>
    </row>
    <row r="11" spans="1:5" x14ac:dyDescent="0.25">
      <c r="A11" s="23" t="str">
        <f>'SA Validation'!$A$16</f>
        <v>Owned in a Limited Company</v>
      </c>
      <c r="B11" s="123">
        <v>1.25</v>
      </c>
      <c r="C11" s="53" t="str">
        <f>'SA Validation'!$A$3</f>
        <v>Fixed for less than 5 years</v>
      </c>
      <c r="D11" s="46" t="str">
        <f t="shared" si="0"/>
        <v>Owned in a Limited Company, 1.25, Fixed for less than 5 years</v>
      </c>
      <c r="E11" s="8">
        <f>MAX(5.5%,'Multiple Account FA'!$D$18+2%)</f>
        <v>5.5E-2</v>
      </c>
    </row>
    <row r="12" spans="1:5" x14ac:dyDescent="0.25">
      <c r="A12" s="24" t="str">
        <f>'SA Validation'!$A$16</f>
        <v>Owned in a Limited Company</v>
      </c>
      <c r="B12" s="124">
        <v>1.25</v>
      </c>
      <c r="C12" s="54" t="str">
        <f>'SA Validation'!$A$4</f>
        <v>Fixed for 5 or more years</v>
      </c>
      <c r="D12" s="45" t="str">
        <f t="shared" si="0"/>
        <v>Owned in a Limited Company, 1.25, Fixed for 5 or more years</v>
      </c>
      <c r="E12" s="9">
        <f>MAX(4.5%,'Multiple Account FA'!$D$18+0%)</f>
        <v>4.4999999999999998E-2</v>
      </c>
    </row>
    <row r="13" spans="1:5" ht="15.75" thickBot="1" x14ac:dyDescent="0.3">
      <c r="A13" s="25" t="str">
        <f>'SA Validation'!$A$16</f>
        <v>Owned in a Limited Company</v>
      </c>
      <c r="B13" s="124">
        <v>1.25</v>
      </c>
      <c r="C13" s="55" t="str">
        <f>'SA Validation'!$A$5</f>
        <v>Tracker or Variable</v>
      </c>
      <c r="D13" s="47" t="str">
        <f t="shared" si="0"/>
        <v>Owned in a Limited Company, 1.25, Tracker or Variable</v>
      </c>
      <c r="E13" s="12">
        <f>MAX(5.5%,'Multiple Account FA'!$D$18+2%)</f>
        <v>5.5E-2</v>
      </c>
    </row>
    <row r="14" spans="1:5" x14ac:dyDescent="0.25">
      <c r="A14" s="23" t="str">
        <f>'SA Validation'!$A$16</f>
        <v>Owned in a Limited Company</v>
      </c>
      <c r="B14" s="123">
        <v>1.75</v>
      </c>
      <c r="C14" s="53" t="str">
        <f>'SA Validation'!$A$3</f>
        <v>Fixed for less than 5 years</v>
      </c>
      <c r="D14" s="46" t="str">
        <f t="shared" si="0"/>
        <v>Owned in a Limited Company, 1.75, Fixed for less than 5 years</v>
      </c>
      <c r="E14" s="8">
        <f>MAX(5.5%,'Multiple Account FA'!$D$18+2%)</f>
        <v>5.5E-2</v>
      </c>
    </row>
    <row r="15" spans="1:5" x14ac:dyDescent="0.25">
      <c r="A15" s="24" t="str">
        <f>'SA Validation'!$A$16</f>
        <v>Owned in a Limited Company</v>
      </c>
      <c r="B15" s="124">
        <v>1.75</v>
      </c>
      <c r="C15" s="54" t="str">
        <f>'SA Validation'!$A$4</f>
        <v>Fixed for 5 or more years</v>
      </c>
      <c r="D15" s="45" t="str">
        <f t="shared" si="0"/>
        <v>Owned in a Limited Company, 1.75, Fixed for 5 or more years</v>
      </c>
      <c r="E15" s="9">
        <f>MAX(4.5%,'Multiple Account FA'!$D$18+0%)</f>
        <v>4.4999999999999998E-2</v>
      </c>
    </row>
    <row r="16" spans="1:5" ht="15.75" thickBot="1" x14ac:dyDescent="0.3">
      <c r="A16" s="25" t="str">
        <f>'SA Validation'!$A$16</f>
        <v>Owned in a Limited Company</v>
      </c>
      <c r="B16" s="125">
        <v>1.75</v>
      </c>
      <c r="C16" s="55" t="str">
        <f>'SA Validation'!$A$5</f>
        <v>Tracker or Variable</v>
      </c>
      <c r="D16" s="47" t="str">
        <f t="shared" si="0"/>
        <v>Owned in a Limited Company, 1.75, Tracker or Variable</v>
      </c>
      <c r="E16" s="12">
        <f>MAX(5.5%,'Multiple Account FA'!$D$18+2%)</f>
        <v>5.5E-2</v>
      </c>
    </row>
  </sheetData>
  <autoFilter ref="A1:E16" xr:uid="{A7EC3B79-4BB1-4051-A746-724421FF4F5E}"/>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069D-40D4-40E6-B426-11FF2ED86A2D}">
  <sheetPr>
    <tabColor rgb="FFFF0000"/>
  </sheetPr>
  <dimension ref="A1:E16"/>
  <sheetViews>
    <sheetView zoomScale="70" zoomScaleNormal="70" workbookViewId="0">
      <selection activeCell="A37" sqref="A37"/>
    </sheetView>
  </sheetViews>
  <sheetFormatPr defaultRowHeight="15" x14ac:dyDescent="0.25"/>
  <cols>
    <col min="1" max="2" width="30.42578125" customWidth="1"/>
    <col min="3" max="3" width="31.5703125" customWidth="1"/>
    <col min="4" max="4" width="74.140625" style="16" customWidth="1"/>
    <col min="5" max="5" width="15.5703125" style="4" customWidth="1"/>
  </cols>
  <sheetData>
    <row r="1" spans="1:5" ht="15.75" thickBot="1" x14ac:dyDescent="0.3">
      <c r="A1" s="44" t="s">
        <v>72</v>
      </c>
      <c r="B1" s="122" t="s">
        <v>7</v>
      </c>
      <c r="C1" s="10" t="s">
        <v>73</v>
      </c>
      <c r="D1" s="48" t="s">
        <v>74</v>
      </c>
      <c r="E1" s="11" t="s">
        <v>75</v>
      </c>
    </row>
    <row r="2" spans="1:5" x14ac:dyDescent="0.25">
      <c r="A2" s="23" t="str">
        <f>'SA Validation'!$A$15</f>
        <v>Owned in personal names</v>
      </c>
      <c r="B2" s="124">
        <v>1.25</v>
      </c>
      <c r="C2" s="53" t="str">
        <f>'SA Validation'!$A$3</f>
        <v>Fixed for less than 5 years</v>
      </c>
      <c r="D2" s="46" t="str">
        <f t="shared" ref="D2:D16" si="0">CONCATENATE(A2,", ",B2,", ",C2)</f>
        <v>Owned in personal names, 1.25, Fixed for less than 5 years</v>
      </c>
      <c r="E2" s="8">
        <f>MAX(5.5%,'Multiple Account FA'!$D$23+2%)</f>
        <v>5.5E-2</v>
      </c>
    </row>
    <row r="3" spans="1:5" x14ac:dyDescent="0.25">
      <c r="A3" s="24" t="str">
        <f>'SA Validation'!$A$15</f>
        <v>Owned in personal names</v>
      </c>
      <c r="B3" s="124">
        <v>1.25</v>
      </c>
      <c r="C3" s="54" t="str">
        <f>'SA Validation'!$A$4</f>
        <v>Fixed for 5 or more years</v>
      </c>
      <c r="D3" s="45" t="str">
        <f t="shared" si="0"/>
        <v>Owned in personal names, 1.25, Fixed for 5 or more years</v>
      </c>
      <c r="E3" s="9">
        <f>MAX(4.5%,'Multiple Account FA'!$D$23+0%)</f>
        <v>4.4999999999999998E-2</v>
      </c>
    </row>
    <row r="4" spans="1:5" ht="15.75" thickBot="1" x14ac:dyDescent="0.3">
      <c r="A4" s="24" t="str">
        <f>'SA Validation'!$A$15</f>
        <v>Owned in personal names</v>
      </c>
      <c r="B4" s="124">
        <v>1.25</v>
      </c>
      <c r="C4" s="54" t="str">
        <f>'SA Validation'!$A$5</f>
        <v>Tracker or Variable</v>
      </c>
      <c r="D4" s="45" t="str">
        <f t="shared" si="0"/>
        <v>Owned in personal names, 1.25, Tracker or Variable</v>
      </c>
      <c r="E4" s="9">
        <f>MAX(5.5%,'Multiple Account FA'!$D$23+2%)</f>
        <v>5.5E-2</v>
      </c>
    </row>
    <row r="5" spans="1:5" ht="15.75" thickBot="1" x14ac:dyDescent="0.3">
      <c r="A5" s="23" t="str">
        <f>'SA Validation'!$A$15</f>
        <v>Owned in personal names</v>
      </c>
      <c r="B5" s="123">
        <v>1.6</v>
      </c>
      <c r="C5" s="53" t="str">
        <f>'SA Validation'!$A$3</f>
        <v>Fixed for less than 5 years</v>
      </c>
      <c r="D5" s="46" t="str">
        <f t="shared" si="0"/>
        <v>Owned in personal names, 1.6, Fixed for less than 5 years</v>
      </c>
      <c r="E5" s="8">
        <f>MAX(5.5%,'Multiple Account FA'!$D$23+2%)</f>
        <v>5.5E-2</v>
      </c>
    </row>
    <row r="6" spans="1:5" ht="15.75" thickBot="1" x14ac:dyDescent="0.3">
      <c r="A6" s="24" t="str">
        <f>'SA Validation'!$A$15</f>
        <v>Owned in personal names</v>
      </c>
      <c r="B6" s="123">
        <v>1.6</v>
      </c>
      <c r="C6" s="54" t="str">
        <f>'SA Validation'!$A$4</f>
        <v>Fixed for 5 or more years</v>
      </c>
      <c r="D6" s="45" t="str">
        <f t="shared" si="0"/>
        <v>Owned in personal names, 1.6, Fixed for 5 or more years</v>
      </c>
      <c r="E6" s="9">
        <f>MAX(4.5%,'Multiple Account FA'!$D$23+0%)</f>
        <v>4.4999999999999998E-2</v>
      </c>
    </row>
    <row r="7" spans="1:5" ht="15.75" thickBot="1" x14ac:dyDescent="0.3">
      <c r="A7" s="127" t="str">
        <f>'SA Validation'!$A$15</f>
        <v>Owned in personal names</v>
      </c>
      <c r="B7" s="123">
        <v>1.6</v>
      </c>
      <c r="C7" s="132" t="str">
        <f>'SA Validation'!$A$5</f>
        <v>Tracker or Variable</v>
      </c>
      <c r="D7" s="129" t="str">
        <f t="shared" si="0"/>
        <v>Owned in personal names, 1.6, Tracker or Variable</v>
      </c>
      <c r="E7" s="130">
        <f>MAX(5.5%,'Multiple Account FA'!$D$23+2%)</f>
        <v>5.5E-2</v>
      </c>
    </row>
    <row r="8" spans="1:5" x14ac:dyDescent="0.25">
      <c r="A8" s="23" t="str">
        <f>'SA Validation'!$A$15</f>
        <v>Owned in personal names</v>
      </c>
      <c r="B8" s="123">
        <v>1.75</v>
      </c>
      <c r="C8" s="53" t="str">
        <f>'SA Validation'!$A$3</f>
        <v>Fixed for less than 5 years</v>
      </c>
      <c r="D8" s="46" t="str">
        <f t="shared" si="0"/>
        <v>Owned in personal names, 1.75, Fixed for less than 5 years</v>
      </c>
      <c r="E8" s="8">
        <f>MAX(5.5%,'Multiple Account FA'!$D$23+2%)</f>
        <v>5.5E-2</v>
      </c>
    </row>
    <row r="9" spans="1:5" x14ac:dyDescent="0.25">
      <c r="A9" s="24" t="str">
        <f>'SA Validation'!$A$15</f>
        <v>Owned in personal names</v>
      </c>
      <c r="B9" s="124">
        <v>1.75</v>
      </c>
      <c r="C9" s="54" t="str">
        <f>'SA Validation'!$A$4</f>
        <v>Fixed for 5 or more years</v>
      </c>
      <c r="D9" s="45" t="str">
        <f t="shared" si="0"/>
        <v>Owned in personal names, 1.75, Fixed for 5 or more years</v>
      </c>
      <c r="E9" s="9">
        <f>MAX(4.5%,'Multiple Account FA'!$D$23+0%)</f>
        <v>4.4999999999999998E-2</v>
      </c>
    </row>
    <row r="10" spans="1:5" ht="15.75" thickBot="1" x14ac:dyDescent="0.3">
      <c r="A10" s="25" t="str">
        <f>'SA Validation'!$A$15</f>
        <v>Owned in personal names</v>
      </c>
      <c r="B10" s="125">
        <v>1.75</v>
      </c>
      <c r="C10" s="55" t="str">
        <f>'SA Validation'!$A$5</f>
        <v>Tracker or Variable</v>
      </c>
      <c r="D10" s="47" t="str">
        <f t="shared" si="0"/>
        <v>Owned in personal names, 1.75, Tracker or Variable</v>
      </c>
      <c r="E10" s="12">
        <f>MAX(5.5%,'Multiple Account FA'!$D$23+2%)</f>
        <v>5.5E-2</v>
      </c>
    </row>
    <row r="11" spans="1:5" x14ac:dyDescent="0.25">
      <c r="A11" s="23" t="str">
        <f>'SA Validation'!$A$16</f>
        <v>Owned in a Limited Company</v>
      </c>
      <c r="B11" s="124">
        <v>1.25</v>
      </c>
      <c r="C11" s="53" t="str">
        <f>'SA Validation'!$A$3</f>
        <v>Fixed for less than 5 years</v>
      </c>
      <c r="D11" s="46" t="str">
        <f t="shared" si="0"/>
        <v>Owned in a Limited Company, 1.25, Fixed for less than 5 years</v>
      </c>
      <c r="E11" s="8">
        <f>MAX(5.5%,'Multiple Account FA'!$D$23+2%)</f>
        <v>5.5E-2</v>
      </c>
    </row>
    <row r="12" spans="1:5" x14ac:dyDescent="0.25">
      <c r="A12" s="24" t="str">
        <f>'SA Validation'!$A$16</f>
        <v>Owned in a Limited Company</v>
      </c>
      <c r="B12" s="124">
        <v>1.25</v>
      </c>
      <c r="C12" s="54" t="str">
        <f>'SA Validation'!$A$4</f>
        <v>Fixed for 5 or more years</v>
      </c>
      <c r="D12" s="45" t="str">
        <f t="shared" si="0"/>
        <v>Owned in a Limited Company, 1.25, Fixed for 5 or more years</v>
      </c>
      <c r="E12" s="9">
        <f>MAX(4.5%,'Multiple Account FA'!$D$23+0%)</f>
        <v>4.4999999999999998E-2</v>
      </c>
    </row>
    <row r="13" spans="1:5" ht="15.75" thickBot="1" x14ac:dyDescent="0.3">
      <c r="A13" s="25" t="str">
        <f>'SA Validation'!$A$16</f>
        <v>Owned in a Limited Company</v>
      </c>
      <c r="B13" s="124">
        <v>1.25</v>
      </c>
      <c r="C13" s="55" t="str">
        <f>'SA Validation'!$A$5</f>
        <v>Tracker or Variable</v>
      </c>
      <c r="D13" s="47" t="str">
        <f t="shared" si="0"/>
        <v>Owned in a Limited Company, 1.25, Tracker or Variable</v>
      </c>
      <c r="E13" s="12">
        <f>MAX(5.5%,'Multiple Account FA'!$D$23+2%)</f>
        <v>5.5E-2</v>
      </c>
    </row>
    <row r="14" spans="1:5" x14ac:dyDescent="0.25">
      <c r="A14" s="23" t="str">
        <f>'SA Validation'!$A$16</f>
        <v>Owned in a Limited Company</v>
      </c>
      <c r="B14" s="123">
        <v>1.75</v>
      </c>
      <c r="C14" s="53" t="str">
        <f>'SA Validation'!$A$3</f>
        <v>Fixed for less than 5 years</v>
      </c>
      <c r="D14" s="46" t="str">
        <f t="shared" si="0"/>
        <v>Owned in a Limited Company, 1.75, Fixed for less than 5 years</v>
      </c>
      <c r="E14" s="8">
        <f>MAX(5.5%,'Multiple Account FA'!$D$23+2%)</f>
        <v>5.5E-2</v>
      </c>
    </row>
    <row r="15" spans="1:5" x14ac:dyDescent="0.25">
      <c r="A15" s="24" t="str">
        <f>'SA Validation'!$A$16</f>
        <v>Owned in a Limited Company</v>
      </c>
      <c r="B15" s="124">
        <v>1.75</v>
      </c>
      <c r="C15" s="54" t="str">
        <f>'SA Validation'!$A$4</f>
        <v>Fixed for 5 or more years</v>
      </c>
      <c r="D15" s="45" t="str">
        <f t="shared" si="0"/>
        <v>Owned in a Limited Company, 1.75, Fixed for 5 or more years</v>
      </c>
      <c r="E15" s="9">
        <f>MAX(4.5%,'Multiple Account FA'!$D$23+0%)</f>
        <v>4.4999999999999998E-2</v>
      </c>
    </row>
    <row r="16" spans="1:5" ht="15.75" thickBot="1" x14ac:dyDescent="0.3">
      <c r="A16" s="25" t="str">
        <f>'SA Validation'!$A$16</f>
        <v>Owned in a Limited Company</v>
      </c>
      <c r="B16" s="125">
        <v>1.75</v>
      </c>
      <c r="C16" s="55" t="str">
        <f>'SA Validation'!$A$5</f>
        <v>Tracker or Variable</v>
      </c>
      <c r="D16" s="47" t="str">
        <f t="shared" si="0"/>
        <v>Owned in a Limited Company, 1.75, Tracker or Variable</v>
      </c>
      <c r="E16" s="12">
        <f>MAX(5.5%,'Multiple Account FA'!$D$23+2%)</f>
        <v>5.5E-2</v>
      </c>
    </row>
  </sheetData>
  <autoFilter ref="A1:E16" xr:uid="{91F9069D-40D4-40E6-B426-11FF2ED86A2D}"/>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2326-8074-4D3C-BE93-A50DFE3D7AF7}">
  <sheetPr>
    <tabColor rgb="FFFF0000"/>
  </sheetPr>
  <dimension ref="A1:E16"/>
  <sheetViews>
    <sheetView zoomScale="70" zoomScaleNormal="70" workbookViewId="0">
      <selection activeCell="A37" sqref="A37"/>
    </sheetView>
  </sheetViews>
  <sheetFormatPr defaultRowHeight="15" x14ac:dyDescent="0.25"/>
  <cols>
    <col min="1" max="2" width="30.42578125" customWidth="1"/>
    <col min="3" max="3" width="31.5703125" customWidth="1"/>
    <col min="4" max="4" width="74.140625" style="16" customWidth="1"/>
    <col min="5" max="5" width="15.5703125" style="4" customWidth="1"/>
  </cols>
  <sheetData>
    <row r="1" spans="1:5" ht="15.75" thickBot="1" x14ac:dyDescent="0.3">
      <c r="A1" s="44" t="s">
        <v>72</v>
      </c>
      <c r="B1" s="122" t="s">
        <v>7</v>
      </c>
      <c r="C1" s="10" t="s">
        <v>73</v>
      </c>
      <c r="D1" s="48" t="s">
        <v>74</v>
      </c>
      <c r="E1" s="11" t="s">
        <v>75</v>
      </c>
    </row>
    <row r="2" spans="1:5" ht="15.75" thickBot="1" x14ac:dyDescent="0.3">
      <c r="A2" s="23" t="str">
        <f>'SA Validation'!$A$15</f>
        <v>Owned in personal names</v>
      </c>
      <c r="B2" s="123">
        <v>1.25</v>
      </c>
      <c r="C2" s="53" t="str">
        <f>'SA Validation'!$A$3</f>
        <v>Fixed for less than 5 years</v>
      </c>
      <c r="D2" s="46" t="str">
        <f t="shared" ref="D2:D16" si="0">CONCATENATE(A2,", ",B2,", ",C2)</f>
        <v>Owned in personal names, 1.25, Fixed for less than 5 years</v>
      </c>
      <c r="E2" s="8">
        <f>MAX(5.5%,'Multiple Account FA'!$D$28+2%)</f>
        <v>5.5E-2</v>
      </c>
    </row>
    <row r="3" spans="1:5" ht="15.75" thickBot="1" x14ac:dyDescent="0.3">
      <c r="A3" s="24" t="str">
        <f>'SA Validation'!$A$15</f>
        <v>Owned in personal names</v>
      </c>
      <c r="B3" s="123">
        <v>1.25</v>
      </c>
      <c r="C3" s="54" t="str">
        <f>'SA Validation'!$A$4</f>
        <v>Fixed for 5 or more years</v>
      </c>
      <c r="D3" s="45" t="str">
        <f t="shared" si="0"/>
        <v>Owned in personal names, 1.25, Fixed for 5 or more years</v>
      </c>
      <c r="E3" s="9">
        <f>MAX(4.5%,'Multiple Account FA'!$D$28+0%)</f>
        <v>4.4999999999999998E-2</v>
      </c>
    </row>
    <row r="4" spans="1:5" ht="15.75" thickBot="1" x14ac:dyDescent="0.3">
      <c r="A4" s="24" t="str">
        <f>'SA Validation'!$A$15</f>
        <v>Owned in personal names</v>
      </c>
      <c r="B4" s="123">
        <v>1.25</v>
      </c>
      <c r="C4" s="54" t="str">
        <f>'SA Validation'!$A$5</f>
        <v>Tracker or Variable</v>
      </c>
      <c r="D4" s="45" t="str">
        <f t="shared" si="0"/>
        <v>Owned in personal names, 1.25, Tracker or Variable</v>
      </c>
      <c r="E4" s="9">
        <f>MAX(5.5%,'Multiple Account FA'!$D$28+2%)</f>
        <v>5.5E-2</v>
      </c>
    </row>
    <row r="5" spans="1:5" ht="15.75" thickBot="1" x14ac:dyDescent="0.3">
      <c r="A5" s="23" t="str">
        <f>'SA Validation'!$A$15</f>
        <v>Owned in personal names</v>
      </c>
      <c r="B5" s="123">
        <v>1.6</v>
      </c>
      <c r="C5" s="53" t="str">
        <f>'SA Validation'!$A$3</f>
        <v>Fixed for less than 5 years</v>
      </c>
      <c r="D5" s="46" t="str">
        <f t="shared" si="0"/>
        <v>Owned in personal names, 1.6, Fixed for less than 5 years</v>
      </c>
      <c r="E5" s="8">
        <f>MAX(5.5%,'Multiple Account FA'!$D$28+2%)</f>
        <v>5.5E-2</v>
      </c>
    </row>
    <row r="6" spans="1:5" ht="15.75" thickBot="1" x14ac:dyDescent="0.3">
      <c r="A6" s="24" t="str">
        <f>'SA Validation'!$A$15</f>
        <v>Owned in personal names</v>
      </c>
      <c r="B6" s="123">
        <v>1.6</v>
      </c>
      <c r="C6" s="54" t="str">
        <f>'SA Validation'!$A$4</f>
        <v>Fixed for 5 or more years</v>
      </c>
      <c r="D6" s="45" t="str">
        <f t="shared" si="0"/>
        <v>Owned in personal names, 1.6, Fixed for 5 or more years</v>
      </c>
      <c r="E6" s="9">
        <f>MAX(4.5%,'Multiple Account FA'!$D$28+0%)</f>
        <v>4.4999999999999998E-2</v>
      </c>
    </row>
    <row r="7" spans="1:5" ht="15.75" thickBot="1" x14ac:dyDescent="0.3">
      <c r="A7" s="127" t="str">
        <f>'SA Validation'!$A$15</f>
        <v>Owned in personal names</v>
      </c>
      <c r="B7" s="123">
        <v>1.6</v>
      </c>
      <c r="C7" s="132" t="str">
        <f>'SA Validation'!$A$5</f>
        <v>Tracker or Variable</v>
      </c>
      <c r="D7" s="129" t="str">
        <f t="shared" si="0"/>
        <v>Owned in personal names, 1.6, Tracker or Variable</v>
      </c>
      <c r="E7" s="130">
        <f>MAX(5.5%,'Multiple Account FA'!$D$28+2%)</f>
        <v>5.5E-2</v>
      </c>
    </row>
    <row r="8" spans="1:5" x14ac:dyDescent="0.25">
      <c r="A8" s="23" t="str">
        <f>'SA Validation'!$A$15</f>
        <v>Owned in personal names</v>
      </c>
      <c r="B8" s="123">
        <v>1.75</v>
      </c>
      <c r="C8" s="53" t="str">
        <f>'SA Validation'!$A$3</f>
        <v>Fixed for less than 5 years</v>
      </c>
      <c r="D8" s="46" t="str">
        <f t="shared" si="0"/>
        <v>Owned in personal names, 1.75, Fixed for less than 5 years</v>
      </c>
      <c r="E8" s="8">
        <f>MAX(5.5%,'Multiple Account FA'!$D$28+2%)</f>
        <v>5.5E-2</v>
      </c>
    </row>
    <row r="9" spans="1:5" x14ac:dyDescent="0.25">
      <c r="A9" s="24" t="str">
        <f>'SA Validation'!$A$15</f>
        <v>Owned in personal names</v>
      </c>
      <c r="B9" s="124">
        <v>1.75</v>
      </c>
      <c r="C9" s="54" t="str">
        <f>'SA Validation'!$A$4</f>
        <v>Fixed for 5 or more years</v>
      </c>
      <c r="D9" s="45" t="str">
        <f t="shared" si="0"/>
        <v>Owned in personal names, 1.75, Fixed for 5 or more years</v>
      </c>
      <c r="E9" s="9">
        <f>MAX(4.5%,'Multiple Account FA'!$D$28+0%)</f>
        <v>4.4999999999999998E-2</v>
      </c>
    </row>
    <row r="10" spans="1:5" ht="15.75" thickBot="1" x14ac:dyDescent="0.3">
      <c r="A10" s="25" t="str">
        <f>'SA Validation'!$A$15</f>
        <v>Owned in personal names</v>
      </c>
      <c r="B10" s="125">
        <v>1.75</v>
      </c>
      <c r="C10" s="55" t="str">
        <f>'SA Validation'!$A$5</f>
        <v>Tracker or Variable</v>
      </c>
      <c r="D10" s="47" t="str">
        <f t="shared" si="0"/>
        <v>Owned in personal names, 1.75, Tracker or Variable</v>
      </c>
      <c r="E10" s="12">
        <f>MAX(5.5%,'Multiple Account FA'!$D$28+2%)</f>
        <v>5.5E-2</v>
      </c>
    </row>
    <row r="11" spans="1:5" ht="15.75" thickBot="1" x14ac:dyDescent="0.3">
      <c r="A11" s="23" t="str">
        <f>'SA Validation'!$A$16</f>
        <v>Owned in a Limited Company</v>
      </c>
      <c r="B11" s="123">
        <v>1.25</v>
      </c>
      <c r="C11" s="53" t="str">
        <f>'SA Validation'!$A$3</f>
        <v>Fixed for less than 5 years</v>
      </c>
      <c r="D11" s="46" t="str">
        <f t="shared" si="0"/>
        <v>Owned in a Limited Company, 1.25, Fixed for less than 5 years</v>
      </c>
      <c r="E11" s="8">
        <f>MAX(5.5%,'Multiple Account FA'!$D$28+2%)</f>
        <v>5.5E-2</v>
      </c>
    </row>
    <row r="12" spans="1:5" ht="15.75" thickBot="1" x14ac:dyDescent="0.3">
      <c r="A12" s="24" t="str">
        <f>'SA Validation'!$A$16</f>
        <v>Owned in a Limited Company</v>
      </c>
      <c r="B12" s="123">
        <v>1.25</v>
      </c>
      <c r="C12" s="54" t="str">
        <f>'SA Validation'!$A$4</f>
        <v>Fixed for 5 or more years</v>
      </c>
      <c r="D12" s="45" t="str">
        <f t="shared" si="0"/>
        <v>Owned in a Limited Company, 1.25, Fixed for 5 or more years</v>
      </c>
      <c r="E12" s="9">
        <f>MAX(4.5%,'Multiple Account FA'!$D$28+0%)</f>
        <v>4.4999999999999998E-2</v>
      </c>
    </row>
    <row r="13" spans="1:5" ht="15.75" thickBot="1" x14ac:dyDescent="0.3">
      <c r="A13" s="25" t="str">
        <f>'SA Validation'!$A$16</f>
        <v>Owned in a Limited Company</v>
      </c>
      <c r="B13" s="123">
        <v>1.25</v>
      </c>
      <c r="C13" s="55" t="str">
        <f>'SA Validation'!$A$5</f>
        <v>Tracker or Variable</v>
      </c>
      <c r="D13" s="47" t="str">
        <f t="shared" si="0"/>
        <v>Owned in a Limited Company, 1.25, Tracker or Variable</v>
      </c>
      <c r="E13" s="12">
        <f>MAX(5.5%,'Multiple Account FA'!$D$28+2%)</f>
        <v>5.5E-2</v>
      </c>
    </row>
    <row r="14" spans="1:5" x14ac:dyDescent="0.25">
      <c r="A14" s="23" t="str">
        <f>'SA Validation'!$A$16</f>
        <v>Owned in a Limited Company</v>
      </c>
      <c r="B14" s="123">
        <v>1.75</v>
      </c>
      <c r="C14" s="53" t="str">
        <f>'SA Validation'!$A$3</f>
        <v>Fixed for less than 5 years</v>
      </c>
      <c r="D14" s="46" t="str">
        <f t="shared" si="0"/>
        <v>Owned in a Limited Company, 1.75, Fixed for less than 5 years</v>
      </c>
      <c r="E14" s="8">
        <f>MAX(5.5%,'Multiple Account FA'!$D$28+2%)</f>
        <v>5.5E-2</v>
      </c>
    </row>
    <row r="15" spans="1:5" x14ac:dyDescent="0.25">
      <c r="A15" s="24" t="str">
        <f>'SA Validation'!$A$16</f>
        <v>Owned in a Limited Company</v>
      </c>
      <c r="B15" s="124">
        <v>1.75</v>
      </c>
      <c r="C15" s="54" t="str">
        <f>'SA Validation'!$A$4</f>
        <v>Fixed for 5 or more years</v>
      </c>
      <c r="D15" s="45" t="str">
        <f t="shared" si="0"/>
        <v>Owned in a Limited Company, 1.75, Fixed for 5 or more years</v>
      </c>
      <c r="E15" s="9">
        <f>MAX(4.5%,'Multiple Account FA'!$D$28+0%)</f>
        <v>4.4999999999999998E-2</v>
      </c>
    </row>
    <row r="16" spans="1:5" ht="15.75" thickBot="1" x14ac:dyDescent="0.3">
      <c r="A16" s="25" t="str">
        <f>'SA Validation'!$A$16</f>
        <v>Owned in a Limited Company</v>
      </c>
      <c r="B16" s="125">
        <v>1.75</v>
      </c>
      <c r="C16" s="55" t="str">
        <f>'SA Validation'!$A$5</f>
        <v>Tracker or Variable</v>
      </c>
      <c r="D16" s="47" t="str">
        <f t="shared" si="0"/>
        <v>Owned in a Limited Company, 1.75, Tracker or Variable</v>
      </c>
      <c r="E16" s="12">
        <f>MAX(5.5%,'Multiple Account FA'!$D$28+2%)</f>
        <v>5.5E-2</v>
      </c>
    </row>
  </sheetData>
  <autoFilter ref="A1:E16" xr:uid="{38602326-8074-4D3C-BE93-A50DFE3D7AF7}"/>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107b0c4-3be0-4488-b277-e05ae0c08b58">
      <Terms xmlns="http://schemas.microsoft.com/office/infopath/2007/PartnerControls"/>
    </lcf76f155ced4ddcb4097134ff3c332f>
    <Status_x0020_-_x0020_Mandatory_x0020_Legal xmlns="31142e46-c4f8-4132-9893-79f6ed0be5db" xsi:nil="true"/>
    <_ModernAudienceTargetUserField xmlns="a107b0c4-3be0-4488-b277-e05ae0c08b58">
      <UserInfo>
        <DisplayName/>
        <AccountId xsi:nil="true"/>
        <AccountType/>
      </UserInfo>
    </_ModernAudienceTargetUserField>
    <Passporting_x0020_Form xmlns="31142e46-c4f8-4132-9893-79f6ed0be5db">
      <Url xsi:nil="true"/>
      <Description xsi:nil="true"/>
    </Passporting_x0020_Form>
    <Business_x0020_area xmlns="31142e46-c4f8-4132-9893-79f6ed0be5db">Intermediary Marketing</Business_x0020_area>
    <Process xmlns="31142e46-c4f8-4132-9893-79f6ed0be5db">Intermediary Marketing - TMW - Literature</Process>
    <Original_x0020_path xmlns="31142e46-c4f8-4132-9893-79f6ed0be5db" xsi:nil="true"/>
    <Communication_x0020_manager xmlns="31142e46-c4f8-4132-9893-79f6ed0be5db">
      <UserInfo>
        <DisplayName>Nicky Linford</DisplayName>
        <AccountId>84</AccountId>
        <AccountType/>
      </UserInfo>
    </Communication_x0020_manager>
    <Review_x0020_immediately xmlns="31142e46-c4f8-4132-9893-79f6ed0be5db">true</Review_x0020_immediately>
    <Processed_x0020_content_x0020_reviewers xmlns="31142e46-c4f8-4132-9893-79f6ed0be5db">true</Processed_x0020_content_x0020_reviewers>
    <Processed_x0020_general xmlns="31142e46-c4f8-4132-9893-79f6ed0be5db">true</Processed_x0020_general>
    <Processed xmlns="31142e46-c4f8-4132-9893-79f6ed0be5db">true</Processed>
    <Passporting_x0020_Form_x0020_ID xmlns="31142e46-c4f8-4132-9893-79f6ed0be5db" xsi:nil="true"/>
    <Related_x0020_creation_x0020_form_x0020_ID xmlns="31142e46-c4f8-4132-9893-79f6ed0be5db">49208</Related_x0020_creation_x0020_form_x0020_ID>
    <Target_x0020_Audiences xmlns="a107b0c4-3be0-4488-b277-e05ae0c08b58" xsi:nil="true"/>
    <Initiate_x0020_Review_x0020_Comments xmlns="31142e46-c4f8-4132-9893-79f6ed0be5db">Branding update only. Details in feedback folder.</Initiate_x0020_Review_x0020_Comments>
    <Approvers_x0020_Non-Mandatory xmlns="31142e46-c4f8-4132-9893-79f6ed0be5db">
      <UserInfo>
        <DisplayName/>
        <AccountId xsi:nil="true"/>
        <AccountType/>
      </UserInfo>
    </Approvers_x0020_Non-Mandatory>
    <Associated_x0020_Review_x0020_Tasks xmlns="31142e46-c4f8-4132-9893-79f6ed0be5db">
      <Url>https://nbsuk.sharepoint.com/sites/NationwideFlo/Lists/Review%20Tasks/AllItems.aspx?FilterField1=Asset%5Fx0020%5FID&amp;FilterValue1=321867&amp;FilterType1=Number</Url>
      <Description>LINK</Description>
    </Associated_x0020_Review_x0020_Tasks>
    <Asset_x0020_Status xmlns="31142e46-c4f8-4132-9893-79f6ed0be5db">Submitted</Asset_x0020_Status>
    <Approval_x0020_Status xmlns="31142e46-c4f8-4132-9893-79f6ed0be5db">Mandatory</Approval_x0020_Status>
    <Current_x0020_state xmlns="31142e46-c4f8-4132-9893-79f6ed0be5db">Approved</Current_x0020_state>
    <TaxCatchAll xmlns="31142e46-c4f8-4132-9893-79f6ed0be5db" xsi:nil="true"/>
    <Type_x0020_of_x0020_communication xmlns="31142e46-c4f8-4132-9893-79f6ed0be5db">
      <Value>Guide</Value>
    </Type_x0020_of_x0020_communication>
    <Essential_x0020_Review xmlns="a107b0c4-3be0-4488-b277-e05ae0c08b58" xsi:nil="true"/>
    <Related_x0020_creation_x0020_form_x0020_link xmlns="31142e46-c4f8-4132-9893-79f6ed0be5db">
      <Url>https://nbsuk.sharepoint.com/sites/NationwideFlo/Lists/Classify%20comms/DispForm.aspx?ID=49208</Url>
      <Description>LINK</Description>
    </Related_x0020_creation_x0020_form_x0020_link>
    <Initiate_x0020_Review_x0020_Due_x0020_Date xmlns="31142e46-c4f8-4132-9893-79f6ed0be5db">2024-09-24T23:00:00+00:00</Initiate_x0020_Review_x0020_Due_x0020_Date>
    <Pending_x0020_FLQC_x0020_Check xmlns="31142e46-c4f8-4132-9893-79f6ed0be5db">false</Pending_x0020_FLQC_x0020_Check>
    <Product xmlns="31142e46-c4f8-4132-9893-79f6ed0be5db">Intermediary Marketing - TMW</Product>
    <Risk_x0020_score xmlns="31142e46-c4f8-4132-9893-79f6ed0be5db">3</Risk_x0020_score>
    <Status_x0020_-_x0020_Mandatory_x0020_Compliance xmlns="31142e46-c4f8-4132-9893-79f6ed0be5db" xsi:nil="true"/>
    <Processed_x0020_essential_x0020_reviewers xmlns="31142e46-c4f8-4132-9893-79f6ed0be5db">true</Processed_x0020_essential_x0020_reviewers>
    <Date_x0020_-_x0020_expiry xmlns="31142e46-c4f8-4132-9893-79f6ed0be5db" xsi:nil="true"/>
    <Container xmlns="31142e46-c4f8-4132-9893-79f6ed0be5db">Pending</Container>
    <Related_x0020_Comments xmlns="31142e46-c4f8-4132-9893-79f6ed0be5db">
      <Url>https://nbsuk.sharepoint.com/sites/NationwideFlo/Lists/Asset%20Review%20History/AllItems.aspx?FilterField1=Asset%5Fx0020%5FID&amp;FilterValue1=94466&amp;FilterType1=Number</Url>
      <Description>LINK</Description>
    </Related_x0020_Comments>
    <Status_x0020_-_x0020_Non_x0020_Mandatory xmlns="31142e46-c4f8-4132-9893-79f6ed0be5db" xsi:nil="true"/>
    <Asset_x0020_Version xmlns="a107b0c4-3be0-4488-b277-e05ae0c08b5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sset" ma:contentTypeID="0x01010057AEB304F9251548A75D1BCAD5E91BA900E441FED82652FB4A9343AECF53FDB8E7" ma:contentTypeVersion="56" ma:contentTypeDescription="" ma:contentTypeScope="" ma:versionID="ed78fa1aa90446139266437808ed4942">
  <xsd:schema xmlns:xsd="http://www.w3.org/2001/XMLSchema" xmlns:xs="http://www.w3.org/2001/XMLSchema" xmlns:p="http://schemas.microsoft.com/office/2006/metadata/properties" xmlns:ns1="http://schemas.microsoft.com/sharepoint/v3" xmlns:ns2="31142e46-c4f8-4132-9893-79f6ed0be5db" xmlns:ns3="a107b0c4-3be0-4488-b277-e05ae0c08b58" targetNamespace="http://schemas.microsoft.com/office/2006/metadata/properties" ma:root="true" ma:fieldsID="84469d9d05addc80f31283e6f6649397" ns1:_="" ns2:_="" ns3:_="">
    <xsd:import namespace="http://schemas.microsoft.com/sharepoint/v3"/>
    <xsd:import namespace="31142e46-c4f8-4132-9893-79f6ed0be5db"/>
    <xsd:import namespace="a107b0c4-3be0-4488-b277-e05ae0c08b58"/>
    <xsd:element name="properties">
      <xsd:complexType>
        <xsd:sequence>
          <xsd:element name="documentManagement">
            <xsd:complexType>
              <xsd:all>
                <xsd:element ref="ns2:Related_x0020_creation_x0020_form_x0020_ID" minOccurs="0"/>
                <xsd:element ref="ns2:Related_x0020_creation_x0020_form_x0020_link" minOccurs="0"/>
                <xsd:element ref="ns2:Asset_x0020_Status" minOccurs="0"/>
                <xsd:element ref="ns2:Approvers_x0020_Non-Mandatory" minOccurs="0"/>
                <xsd:element ref="ns2:Approval_x0020_Status" minOccurs="0"/>
                <xsd:element ref="ns2:SharedWithUsers" minOccurs="0"/>
                <xsd:element ref="ns2:SharedWithDetails" minOccurs="0"/>
                <xsd:element ref="ns2:Communication_x0020_manager" minOccurs="0"/>
                <xsd:element ref="ns2:Related_x0020_Comments" minOccurs="0"/>
                <xsd:element ref="ns2:Status_x0020_-_x0020_Non_x0020_Mandatory" minOccurs="0"/>
                <xsd:element ref="ns2:Status_x0020_-_x0020_Mandatory_x0020_Legal" minOccurs="0"/>
                <xsd:element ref="ns2:Status_x0020_-_x0020_Mandatory_x0020_Compliance" minOccurs="0"/>
                <xsd:element ref="ns2:Review_x0020_immediately" minOccurs="0"/>
                <xsd:element ref="ns2:Initiate_x0020_Review_x0020_Due_x0020_Date" minOccurs="0"/>
                <xsd:element ref="ns2:Initiate_x0020_Review_x0020_Comments" minOccurs="0"/>
                <xsd:element ref="ns2:Processed" minOccurs="0"/>
                <xsd:element ref="ns3:MediaServiceDateTaken" minOccurs="0"/>
                <xsd:element ref="ns3:MediaServiceAutoTags" minOccurs="0"/>
                <xsd:element ref="ns3:MediaServiceGenerationTime" minOccurs="0"/>
                <xsd:element ref="ns3:MediaServiceEventHashCode" minOccurs="0"/>
                <xsd:element ref="ns2:Date_x0020_-_x0020_expiry" minOccurs="0"/>
                <xsd:element ref="ns3:MediaServiceOCR" minOccurs="0"/>
                <xsd:element ref="ns2:Pending_x0020_FLQC_x0020_Check" minOccurs="0"/>
                <xsd:element ref="ns2:Passporting_x0020_Form" minOccurs="0"/>
                <xsd:element ref="ns2:Passporting_x0020_Form_x0020_ID" minOccurs="0"/>
                <xsd:element ref="ns2:Processed_x0020_content_x0020_reviewers" minOccurs="0"/>
                <xsd:element ref="ns2:Processed_x0020_essential_x0020_reviewers" minOccurs="0"/>
                <xsd:element ref="ns2:Processed_x0020_general" minOccurs="0"/>
                <xsd:element ref="ns2:Current_x0020_state" minOccurs="0"/>
                <xsd:element ref="ns2:Associated_x0020_Review_x0020_Tasks" minOccurs="0"/>
                <xsd:element ref="ns2:Business_x0020_area" minOccurs="0"/>
                <xsd:element ref="ns2:Process" minOccurs="0"/>
                <xsd:element ref="ns2:Product" minOccurs="0"/>
                <xsd:element ref="ns2:Type_x0020_of_x0020_communication" minOccurs="0"/>
                <xsd:element ref="ns3:MediaServiceAutoKeyPoints" minOccurs="0"/>
                <xsd:element ref="ns3:MediaServiceKeyPoints" minOccurs="0"/>
                <xsd:element ref="ns2:Original_x0020_path" minOccurs="0"/>
                <xsd:element ref="ns2:Container" minOccurs="0"/>
                <xsd:element ref="ns2:Risk_x0020_score" minOccurs="0"/>
                <xsd:element ref="ns1:_ip_UnifiedCompliancePolicyProperties" minOccurs="0"/>
                <xsd:element ref="ns1:_ip_UnifiedCompliancePolicyUIAction" minOccurs="0"/>
                <xsd:element ref="ns3:Essential_x0020_Review" minOccurs="0"/>
                <xsd:element ref="ns3:MediaLengthInSeconds" minOccurs="0"/>
                <xsd:element ref="ns3:Asset_x0020_Version" minOccurs="0"/>
                <xsd:element ref="ns3:lcf76f155ced4ddcb4097134ff3c332f" minOccurs="0"/>
                <xsd:element ref="ns2:TaxCatchAll" minOccurs="0"/>
                <xsd:element ref="ns3:MediaServiceObjectDetectorVersions" minOccurs="0"/>
                <xsd:element ref="ns3:Target_x0020_Audiences" minOccurs="0"/>
                <xsd:element ref="ns3:_ModernAudienceTargetUserField" minOccurs="0"/>
                <xsd:element ref="ns3:_ModernAudienceAadObjectI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8" nillable="true" ma:displayName="Unified Compliance Policy Properties" ma:hidden="true" ma:internalName="_ip_UnifiedCompliancePolicyProperties">
      <xsd:simpleType>
        <xsd:restriction base="dms:Note"/>
      </xsd:simpleType>
    </xsd:element>
    <xsd:element name="_ip_UnifiedCompliancePolicyUIAction" ma:index="4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142e46-c4f8-4132-9893-79f6ed0be5db" elementFormDefault="qualified">
    <xsd:import namespace="http://schemas.microsoft.com/office/2006/documentManagement/types"/>
    <xsd:import namespace="http://schemas.microsoft.com/office/infopath/2007/PartnerControls"/>
    <xsd:element name="Related_x0020_creation_x0020_form_x0020_ID" ma:index="8" nillable="true" ma:displayName="Related creation form ID" ma:indexed="true" ma:internalName="Related_x0020_creation_x0020_form_x0020_ID" ma:percentage="FALSE">
      <xsd:simpleType>
        <xsd:restriction base="dms:Number"/>
      </xsd:simpleType>
    </xsd:element>
    <xsd:element name="Related_x0020_creation_x0020_form_x0020_link" ma:index="9" nillable="true" ma:displayName="Classification form" ma:format="Hyperlink" ma:internalName="Related_x0020_creation_x0020_form_x0020_link">
      <xsd:complexType>
        <xsd:complexContent>
          <xsd:extension base="dms:URL">
            <xsd:sequence>
              <xsd:element name="Url" type="dms:ValidUrl" minOccurs="0" nillable="true"/>
              <xsd:element name="Description" type="xsd:string" nillable="true"/>
            </xsd:sequence>
          </xsd:extension>
        </xsd:complexContent>
      </xsd:complexType>
    </xsd:element>
    <xsd:element name="Asset_x0020_Status" ma:index="10" nillable="true" ma:displayName="Asset Status" ma:default="Pending" ma:format="Dropdown" ma:indexed="true" ma:internalName="Asset_x0020_Status">
      <xsd:simpleType>
        <xsd:restriction base="dms:Choice">
          <xsd:enumeration value="Pending"/>
          <xsd:enumeration value="Submitted"/>
          <xsd:enumeration value="Reviewed"/>
          <xsd:enumeration value="Published"/>
          <xsd:enumeration value="Archived"/>
        </xsd:restriction>
      </xsd:simpleType>
    </xsd:element>
    <xsd:element name="Approvers_x0020_Non-Mandatory" ma:index="11" nillable="true" ma:displayName="Approvers Non-Mandatory" ma:list="UserInfo" ma:SharePointGroup="0" ma:internalName="Approvers_x0020_Non_x002d_Mandator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_x0020_Status" ma:index="12" nillable="true" ma:displayName="Approval Status" ma:default="Pending" ma:indexed="true" ma:internalName="Approval_x0020_Status">
      <xsd:simpleType>
        <xsd:restriction base="dms:Text">
          <xsd:maxLength value="255"/>
        </xsd:restrictio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Communication_x0020_manager" ma:index="15" nillable="true" ma:displayName="Communication manager" ma:indexed="true" ma:list="UserInfo" ma:SharePointGroup="0" ma:internalName="Communication_x0020_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_x0020_Comments" ma:index="16" nillable="true" ma:displayName="Related Comments" ma:format="Hyperlink" ma:internalName="Related_x0020_Comments"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Status_x0020_-_x0020_Non_x0020_Mandatory" ma:index="17" nillable="true" ma:displayName="Status - Non Mandatory" ma:internalName="Status_x0020__x002d__x0020_Non_x0020_Mandatory" ma:readOnly="false">
      <xsd:simpleType>
        <xsd:restriction base="dms:Text">
          <xsd:maxLength value="255"/>
        </xsd:restriction>
      </xsd:simpleType>
    </xsd:element>
    <xsd:element name="Status_x0020_-_x0020_Mandatory_x0020_Legal" ma:index="18" nillable="true" ma:displayName="Status - Mandatory Legal" ma:indexed="true" ma:internalName="Status_x0020__x002d__x0020_Mandatory_x0020_Legal">
      <xsd:simpleType>
        <xsd:restriction base="dms:Text">
          <xsd:maxLength value="255"/>
        </xsd:restriction>
      </xsd:simpleType>
    </xsd:element>
    <xsd:element name="Status_x0020_-_x0020_Mandatory_x0020_Compliance" ma:index="19" nillable="true" ma:displayName="Status - Mandatory Compliance" ma:indexed="true" ma:internalName="Status_x0020__x002d__x0020_Mandatory_x0020_Compliance">
      <xsd:simpleType>
        <xsd:restriction base="dms:Text">
          <xsd:maxLength value="255"/>
        </xsd:restriction>
      </xsd:simpleType>
    </xsd:element>
    <xsd:element name="Review_x0020_immediately" ma:index="20" nillable="true" ma:displayName="Review immediately" ma:default="0" ma:description="Do you want to issue this for review imediately?&#10;" ma:internalName="Review_x0020_immediately" ma:readOnly="false">
      <xsd:simpleType>
        <xsd:restriction base="dms:Boolean"/>
      </xsd:simpleType>
    </xsd:element>
    <xsd:element name="Initiate_x0020_Review_x0020_Due_x0020_Date" ma:index="21" nillable="true" ma:displayName="Initiate Review Due Date" ma:format="DateOnly" ma:indexed="true" ma:internalName="Initiate_x0020_Review_x0020_Due_x0020_Date">
      <xsd:simpleType>
        <xsd:restriction base="dms:DateTime"/>
      </xsd:simpleType>
    </xsd:element>
    <xsd:element name="Initiate_x0020_Review_x0020_Comments" ma:index="22" nillable="true" ma:displayName="Initiate Review Comments" ma:internalName="Initiate_x0020_Review_x0020_Comments">
      <xsd:simpleType>
        <xsd:restriction base="dms:Note">
          <xsd:maxLength value="255"/>
        </xsd:restriction>
      </xsd:simpleType>
    </xsd:element>
    <xsd:element name="Processed" ma:index="23" nillable="true" ma:displayName="Processed" ma:default="0" ma:indexed="true" ma:internalName="Processed">
      <xsd:simpleType>
        <xsd:restriction base="dms:Boolean"/>
      </xsd:simpleType>
    </xsd:element>
    <xsd:element name="Date_x0020_-_x0020_expiry" ma:index="28" nillable="true" ma:displayName="Date - expiry" ma:format="DateOnly" ma:indexed="true" ma:internalName="Date_x0020__x002d__x0020_expiry">
      <xsd:simpleType>
        <xsd:restriction base="dms:DateTime"/>
      </xsd:simpleType>
    </xsd:element>
    <xsd:element name="Pending_x0020_FLQC_x0020_Check" ma:index="30" nillable="true" ma:displayName="Pending FLQC Check" ma:default="0" ma:internalName="Pending_x0020_FLQC_x0020_Check">
      <xsd:simpleType>
        <xsd:restriction base="dms:Boolean"/>
      </xsd:simpleType>
    </xsd:element>
    <xsd:element name="Passporting_x0020_Form" ma:index="31" nillable="true" ma:displayName="Passporting form" ma:format="Hyperlink" ma:internalName="Passporting_x0020_Form">
      <xsd:complexType>
        <xsd:complexContent>
          <xsd:extension base="dms:URL">
            <xsd:sequence>
              <xsd:element name="Url" type="dms:ValidUrl" minOccurs="0" nillable="true"/>
              <xsd:element name="Description" type="xsd:string" nillable="true"/>
            </xsd:sequence>
          </xsd:extension>
        </xsd:complexContent>
      </xsd:complexType>
    </xsd:element>
    <xsd:element name="Passporting_x0020_Form_x0020_ID" ma:index="32" nillable="true" ma:displayName="Passporting Form ID" ma:indexed="true" ma:internalName="Passporting_x0020_Form_x0020_ID">
      <xsd:simpleType>
        <xsd:restriction base="dms:Number"/>
      </xsd:simpleType>
    </xsd:element>
    <xsd:element name="Processed_x0020_content_x0020_reviewers" ma:index="33" nillable="true" ma:displayName="Processed content reviewers" ma:default="0" ma:internalName="Processed_x0020_content_x0020_reviewers">
      <xsd:simpleType>
        <xsd:restriction base="dms:Boolean"/>
      </xsd:simpleType>
    </xsd:element>
    <xsd:element name="Processed_x0020_essential_x0020_reviewers" ma:index="34" nillable="true" ma:displayName="Processed essential reviewers" ma:default="0" ma:internalName="Processed_x0020_essential_x0020_reviewers" ma:readOnly="false">
      <xsd:simpleType>
        <xsd:restriction base="dms:Boolean"/>
      </xsd:simpleType>
    </xsd:element>
    <xsd:element name="Processed_x0020_general" ma:index="35" nillable="true" ma:displayName="Processed general" ma:default="0" ma:internalName="Processed_x0020_general">
      <xsd:simpleType>
        <xsd:restriction base="dms:Boolean"/>
      </xsd:simpleType>
    </xsd:element>
    <xsd:element name="Current_x0020_state" ma:index="36" nillable="true" ma:displayName="Current state" ma:default="N/A" ma:internalName="Current_x0020_state">
      <xsd:simpleType>
        <xsd:restriction base="dms:Text">
          <xsd:maxLength value="255"/>
        </xsd:restriction>
      </xsd:simpleType>
    </xsd:element>
    <xsd:element name="Associated_x0020_Review_x0020_Tasks" ma:index="37" nillable="true" ma:displayName="Associated Review Tasks" ma:format="Hyperlink" ma:internalName="Associated_x0020_Review_x0020_Tasks">
      <xsd:complexType>
        <xsd:complexContent>
          <xsd:extension base="dms:URL">
            <xsd:sequence>
              <xsd:element name="Url" type="dms:ValidUrl" minOccurs="0" nillable="true"/>
              <xsd:element name="Description" type="xsd:string" nillable="true"/>
            </xsd:sequence>
          </xsd:extension>
        </xsd:complexContent>
      </xsd:complexType>
    </xsd:element>
    <xsd:element name="Business_x0020_area" ma:index="38" nillable="true" ma:displayName="Business area" ma:description="Business area&#10;" ma:format="Dropdown" ma:indexed="true" ma:internalName="Business_x0020_area">
      <xsd:simpleType>
        <xsd:restriction base="dms:Choice">
          <xsd:enumeration value="Advertising"/>
          <xsd:enumeration value="Anti-Money Laundering"/>
          <xsd:enumeration value="Brand Marketing"/>
          <xsd:enumeration value="Business Savings"/>
          <xsd:enumeration value="Collections and Recoveries"/>
          <xsd:enumeration value="Commercial"/>
          <xsd:enumeration value="Content, Strategy and Activation"/>
          <xsd:enumeration value="Credit Card Management"/>
          <xsd:enumeration value="Digital Support (Member Contact)"/>
          <xsd:enumeration value="Direct Service Telephony"/>
          <xsd:enumeration value="Engagement &amp; Events"/>
          <xsd:enumeration value="Financial Crime"/>
          <xsd:enumeration value="Intermediary Marketing"/>
          <xsd:enumeration value="Internal Communications"/>
          <xsd:enumeration value="IVR &amp; Telephony"/>
          <xsd:enumeration value="Member Communications"/>
          <xsd:enumeration value="Member Data"/>
          <xsd:enumeration value="Member Marketing Comms"/>
          <xsd:enumeration value="Member Service - Complaints"/>
          <xsd:enumeration value="Member Service - PPI Complaints"/>
          <xsd:enumeration value="Operations - Banking &amp; Savings"/>
          <xsd:enumeration value="Operations - Mortgage Prime"/>
          <xsd:enumeration value="Operations - TMW"/>
          <xsd:enumeration value="Payment Operations"/>
          <xsd:enumeration value="Proactive &amp; Digital Education"/>
          <xsd:enumeration value="Social Investment"/>
          <xsd:enumeration value="Specialist Customer Support"/>
          <xsd:enumeration value="Regulated Advice – Financial Planning"/>
          <xsd:enumeration value="Retail Services"/>
          <xsd:enumeration value="R&amp;D Risk"/>
          <xsd:enumeration value="Member Service - Information Rights"/>
          <xsd:enumeration value="Property Risk"/>
          <xsd:enumeration value="Telephony Sales (Member Contact)"/>
          <xsd:enumeration value="TMW - Landlord"/>
        </xsd:restriction>
      </xsd:simpleType>
    </xsd:element>
    <xsd:element name="Process" ma:index="39" nillable="true" ma:displayName="Process" ma:description="Process&#10;" ma:format="Dropdown" ma:indexed="true" ma:internalName="Process">
      <xsd:simpleType>
        <xsd:restriction base="dms:Choice">
          <xsd:enumeration value="Anti-Money Laundering - Account Review - 60 Day notice of closure letter"/>
          <xsd:enumeration value="Anti-Money Laundering - Account Review - AKYC Chase letter 2nd request"/>
          <xsd:enumeration value="Anti-Money Laundering - Account Review - AKYC Email 1 Message"/>
          <xsd:enumeration value="Anti-Money Laundering - Account Review - AKYC Email 2 chase message"/>
          <xsd:enumeration value="Anti-Money Laundering - Account Review - AKYC High Risk"/>
          <xsd:enumeration value="Anti-Money Laundering - Account Review - AKYC Letter Data Privacy Version"/>
          <xsd:enumeration value="Anti-Money Laundering - Account Review - AKYC Low Med Risk"/>
          <xsd:enumeration value="Anti-Money Laundering - Account Review - AKYC PEP High"/>
          <xsd:enumeration value="Anti-Money Laundering - Account Review - AKYC PEP Low Med"/>
          <xsd:enumeration value="Anti-Money Laundering - Account Review - AKYC SIP RRP"/>
          <xsd:enumeration value="Anti-Money Laundering - Account Review - AKYC Text 1 Message"/>
          <xsd:enumeration value="Anti-Money Laundering - Account Review - AKYC Text 2 Message"/>
          <xsd:enumeration value="Anti-Money Laundering - Account Review - Appeal letter - notice of closure"/>
          <xsd:enumeration value="Anti-Money Laundering - Account Review - Appeal letter - overturned"/>
          <xsd:enumeration value="Anti-Money Laundering - Account Review - Immediate Account Closure letter"/>
          <xsd:enumeration value="Anti-Money Laundering - Account Review - Onboarding letter"/>
          <xsd:enumeration value="Anti-Money Laundering - Account Review - Suspected Business use letter"/>
          <xsd:enumeration value="Anti-Money Laundering - Change of Details"/>
          <xsd:enumeration value="Anti-Money Laundering - Immigration Act - AML IA Closure"/>
          <xsd:enumeration value="Anti-Money Laundering - Immigration Act - AML IA Application Refused"/>
          <xsd:enumeration value="Anti-Money Laundering - IA Closure"/>
          <xsd:enumeration value="Anti-Money Laundering - IA Application Refused"/>
          <xsd:enumeration value="Anti-Money Laundering - WTR - Account Review letter"/>
          <xsd:enumeration value="Anti-Money Laundering - WTR - For your information letter"/>
          <xsd:enumeration value="Business Savings - Business Savings - Email"/>
          <xsd:enumeration value="Business Savings - Business Savings - Form"/>
          <xsd:enumeration value="Business Savings - Business Savings - Literature"/>
          <xsd:enumeration value="Business Savings - Business Savings - Summary Boxes"/>
          <xsd:enumeration value="Business Savings - Business Savings - Terms and Conditions"/>
          <xsd:enumeration value="Business Savings - Relationship Managers - Literature"/>
          <xsd:enumeration value="Collections and Recoveries - Credit Card  - Collections"/>
          <xsd:enumeration value="Collections and Recoveries - Credit Card  - DMC"/>
          <xsd:enumeration value="Collections and Recoveries - Credit Card  - External Recoveries"/>
          <xsd:enumeration value="Collections and Recoveries - Credit Card  - Generic Letters"/>
          <xsd:enumeration value="Collections and Recoveries - Credit Card  - Home Visit"/>
          <xsd:enumeration value="Collections and Recoveries - Credit Card  - Internal Recoveries"/>
          <xsd:enumeration value="Collections and Recoveries - Credit Card  - Leaflets"/>
          <xsd:enumeration value="Collections and Recoveries - Credit Card  - Manual Collections"/>
          <xsd:enumeration value="Collections and Recoveries - Credit Card  - Onserts"/>
          <xsd:enumeration value="Collections and Recoveries - Credit Card  - Probate &amp; Insolvency"/>
          <xsd:enumeration value="Collections and Recoveries - Credit Card  - Regulated Letters"/>
          <xsd:enumeration value="Collections and Recoveries - Credit Card  - Specialist Support"/>
          <xsd:enumeration value="Collections and Recoveries - Credit Card  - Staff"/>
          <xsd:enumeration value="Collections and Recoveries - Credit Card  - Triage"/>
          <xsd:enumeration value="Collections and Recoveries - Current Accounts - Collections"/>
          <xsd:enumeration value="Collections and Recoveries - Current Accounts - DMC"/>
          <xsd:enumeration value="Collections and Recoveries - Current Accounts - External Recoveries"/>
          <xsd:enumeration value="Collections and Recoveries - Current Accounts - Generic Letters"/>
          <xsd:enumeration value="Collections and Recoveries - Current Accounts - Home Visit"/>
          <xsd:enumeration value="Collections and Recoveries - Current Accounts - Internal Recoveries"/>
          <xsd:enumeration value="Collections and Recoveries - Current Accounts - Leaflets"/>
          <xsd:enumeration value="Collections and Recoveries - Current Accounts - Manual Collections"/>
          <xsd:enumeration value="Collections and Recoveries - Current Accounts - Onserts"/>
          <xsd:enumeration value="Collections and Recoveries - Current Accounts - Probate &amp; Insolvency"/>
          <xsd:enumeration value="Collections and Recoveries - Current Accounts - Regulated Letters"/>
          <xsd:enumeration value="Collections and Recoveries - Current Accounts - Specialist Support"/>
          <xsd:enumeration value="Collections and Recoveries - Current Accounts - Staff"/>
          <xsd:enumeration value="Collections and Recoveries - Current Accounts - Triage"/>
          <xsd:enumeration value="Collections and Recoveries - Interest Only Contact - Generic Letters"/>
          <xsd:enumeration value="Collections and Recoveries - Interest Only Contact - Interest Only Contact"/>
          <xsd:enumeration value="Collections and Recoveries - Interest Only Contact - Leaflets"/>
          <xsd:enumeration value="Collections and Recoveries - Interest Only Contact - Onserts"/>
          <xsd:enumeration value="Collections and Recoveries - Mortgages - BTL Collections"/>
          <xsd:enumeration value="Collections and Recoveries - Mortgages - Evictions and Property Sales"/>
          <xsd:enumeration value="Collections and Recoveries - Mortgages - Generic Letters"/>
          <xsd:enumeration value="Collections and Recoveries - Mortgages - Home Visit"/>
          <xsd:enumeration value="Collections and Recoveries - Mortgages - Leaflets"/>
          <xsd:enumeration value="Collections and Recoveries - Mortgages - Litigation"/>
          <xsd:enumeration value="Collections and Recoveries - Mortgages - LPA"/>
          <xsd:enumeration value="Collections and Recoveries - Mortgages - Manual Collections"/>
          <xsd:enumeration value="Collections and Recoveries - Mortgages - Onserts"/>
          <xsd:enumeration value="Collections and Recoveries - Mortgages - Pre-Litigation"/>
          <xsd:enumeration value="Collections and Recoveries - Mortgages - Pre-LPA"/>
          <xsd:enumeration value="Collections and Recoveries - Mortgages - Probate &amp; Insolvency"/>
          <xsd:enumeration value="Collections and Recoveries - Mortgages - Projects"/>
          <xsd:enumeration value="Collections and Recoveries - Mortgages - Regulated Letters"/>
          <xsd:enumeration value="Collections and Recoveries - Mortgages - Residential Collections"/>
          <xsd:enumeration value="Collections and Recoveries - Mortgages - Specialist Support"/>
          <xsd:enumeration value="Collections and Recoveries - Mortgages - Staff"/>
          <xsd:enumeration value="Collections and Recoveries - Mortgages - Term Expiry"/>
          <xsd:enumeration value="Collections and Recoveries - Mortgages - Triage"/>
          <xsd:enumeration value="Collections and Recoveries - Personal Loan - Collections"/>
          <xsd:enumeration value="Collections and Recoveries - Personal Loan - DMC"/>
          <xsd:enumeration value="Collections and Recoveries - Personal Loan - External Recoveries"/>
          <xsd:enumeration value="Collections and Recoveries - Personal Loan - Generic Letters"/>
          <xsd:enumeration value="Collections and Recoveries - Personal Loan - Home Visit"/>
          <xsd:enumeration value="Collections and Recoveries - Personal Loan - Internal Recoveries"/>
          <xsd:enumeration value="Collections and Recoveries - Personal Loan - Leaflets"/>
          <xsd:enumeration value="Collections and Recoveries - Personal Loan - Manual Collections"/>
          <xsd:enumeration value="Collections and Recoveries - Personal Loan - Onserts"/>
          <xsd:enumeration value="Collections and Recoveries - Personal Loan - Probate &amp; Insolvency"/>
          <xsd:enumeration value="Collections and Recoveries - Personal Loan - Regulated Letters"/>
          <xsd:enumeration value="Collections and Recoveries - Personal Loan - Secured Personal Loans"/>
          <xsd:enumeration value="Collections and Recoveries - Personal Loan - Specialist Support"/>
          <xsd:enumeration value="Collections and Recoveries - Personal Loan - Staff"/>
          <xsd:enumeration value="Collections and Recoveries - Personal Loan - Triage"/>
          <xsd:enumeration value="Commercial - CRE - Arrears"/>
          <xsd:enumeration value="Commercial - CRE - Consents"/>
          <xsd:enumeration value="Commercial - CRE - Default/Reservation of Rights/ Formal Demand"/>
          <xsd:enumeration value="Commercial - CRE - Fee Tariff"/>
          <xsd:enumeration value="Commercial - CRE - Interest Rate Management"/>
          <xsd:enumeration value="Commercial - CRE - Loan documentation"/>
          <xsd:enumeration value="Commercial - CRE - Loan maturity"/>
          <xsd:enumeration value="Commercial - CRE - Payment Holiday"/>
          <xsd:enumeration value="Commercial - CRE - Recoveries"/>
          <xsd:enumeration value="Commercial - CRE - Redemption/Prepayment"/>
          <xsd:enumeration value="Commercial - CRE - Renewal"/>
          <xsd:enumeration value="Commercial - CRE - Statements"/>
          <xsd:enumeration value="Commercial - PST - Fee Tariff"/>
          <xsd:enumeration value="Commercial - PST - Interest Rate Management"/>
          <xsd:enumeration value="Commercial - PST - Miscellaneous"/>
          <xsd:enumeration value="Commercial - CRE - Miscellaneous"/>
          <xsd:enumeration value="Content, Strategy and Activation - Branch Brand"/>
          <xsd:enumeration value="Content, Strategy and Activation - Branch Product"/>
          <xsd:enumeration value="Content, Strategy and Activation - Branch Servicing"/>
          <xsd:enumeration value="Credit Card Management - TMS - Complaints &amp; BBMS"/>
          <xsd:enumeration value="Credit Card Management - TMS - Correspondence &amp; Fin Rec"/>
          <xsd:enumeration value="Credit Card Management - TMS - Customer Service"/>
          <xsd:enumeration value="Credit Card Management - TMS - D&amp;C"/>
          <xsd:enumeration value="Credit Card Management - TS2 - Corre &amp; Fin Rec"/>
          <xsd:enumeration value="Credit Card Management - TS2 - CUS"/>
          <xsd:enumeration value="Credit Card Management - TS2 - DIS"/>
          <xsd:enumeration value="Credit Card Management - TS2 - PPI"/>
          <xsd:enumeration value="Digital Support (Member Contact) - Authentication - Authentication Script"/>
          <xsd:enumeration value="Digital Support (Member Contact) - Banking and Savings - (N/A)"/>
          <xsd:enumeration value="Digital Support (Member Contact) - Banking and Savings - BBM"/>
          <xsd:enumeration value="Digital Support (Member Contact) - Banking and Savings - Iform Script"/>
          <xsd:enumeration value="Digital Support (Member Contact) - Banking and Savings - Authentication Script"/>
          <xsd:enumeration value="Digital Support (Member Contact) - Banking and Savings - Webchat Response"/>
          <xsd:enumeration value="Digital Support (Member Contact) - Insurance - BBM"/>
          <xsd:enumeration value="Digital Support (Member Contact) - Insurance - Webchat Response"/>
          <xsd:enumeration value="Digital Support (Member Contact) - Internet Bank - BBM"/>
          <xsd:enumeration value="Digital Support (Member Contact) - Internet Bank - Webchat Response"/>
          <xsd:enumeration value="Digital Support (Member Contact) - Mortgage - BBM"/>
          <xsd:enumeration value="Digital Support (Member Contact) - Mortgage - Authentication Script"/>
          <xsd:enumeration value="Digital Support (Member Contact) - Mortgage - Webchat Response"/>
          <xsd:enumeration value="Digital Support (Member Contact) - Personal Loan - BBM"/>
          <xsd:enumeration value="Digital Support (Member Contact) - Personal Loan - Authentication Script"/>
          <xsd:enumeration value="Digital Support (Member Contact)  - Personal Loan - Webchat Response"/>
          <xsd:enumeration value="Direct Service Telephony - Authentication - Telephony Script"/>
          <xsd:enumeration value="Direct Service Telephony - Banking and Savings - (N/A)"/>
          <xsd:enumeration value="Direct Service Telephony - Banking and Savings - BBM"/>
          <xsd:enumeration value="Direct Service Telephony - Banking and Savings - Iform Script"/>
          <xsd:enumeration value="Direct Service Telephony - Banking and Savings - Telephony Script"/>
          <xsd:enumeration value="Direct Service Telephony - Banking and Savings - Webchat Response"/>
          <xsd:enumeration value="Direct Service Telephony - Insurance - BBM"/>
          <xsd:enumeration value="Direct Service Telephony - Insurance - Webchat Response"/>
          <xsd:enumeration value="Direct Service Telephony - Internet Bank - BBM"/>
          <xsd:enumeration value="Direct Service Telephony - Internet Bank - Webchat Response"/>
          <xsd:enumeration value="Direct Service Telephony - Mortgage - BBM"/>
          <xsd:enumeration value="Direct Service Telephony - Mortgage - Telephony Script"/>
          <xsd:enumeration value="Direct Service Telephony - Mortgage - Webchat Response"/>
          <xsd:enumeration value="Direct Service Telephony - Personal Loan - BBM"/>
          <xsd:enumeration value="Direct Service Telephony - Personal Loan - Telephony Script"/>
          <xsd:enumeration value="Direct Service Telephony - Personal Loan - Webchat Response"/>
          <xsd:enumeration value="Intermediary Marketing - NFI &amp; Dual Branded - Brand"/>
          <xsd:enumeration value="Intermediary Marketing - NFI &amp; Dual Branded - Campaign"/>
          <xsd:enumeration value="Intermediary Marketing - NFI &amp; Dual Branded - Content and social"/>
          <xsd:enumeration value="Intermediary Marketing - NFI &amp; Dual Branded - Corporate accounts and events"/>
          <xsd:enumeration value="Intermediary Marketing - NFI &amp; Dual Branded - Email"/>
          <xsd:enumeration value="Intermediary Marketing - NFI &amp; Dual Branded - Literature"/>
          <xsd:enumeration value="Intermediary Marketing - TMW - Brand"/>
          <xsd:enumeration value="Intermediary Marketing - TMW - Campaign"/>
          <xsd:enumeration value="Intermediary Marketing - TMW - Content and social"/>
          <xsd:enumeration value="Intermediary Marketing - TMW - Corporate accounts and events"/>
          <xsd:enumeration value="Intermediary Marketing - TMW - Email"/>
          <xsd:enumeration value="Intermediary Marketing - TMW - Literature"/>
          <xsd:enumeration value="Intermediary Marketing - UCB &amp; Regional Brands - Literature"/>
          <xsd:enumeration value="IVR &amp; Telephony - IVR - IVR Maps"/>
          <xsd:enumeration value="IVR &amp; Telephony - IVR - IVR wording"/>
          <xsd:enumeration value="Member Communications - Credit Cards - (N/A)"/>
          <xsd:enumeration value="Member Communications - Current Accounts - (N/A)"/>
          <xsd:enumeration value="Member Communications - Financial Planning &amp; Investments - (N/A)"/>
          <xsd:enumeration value="Member Communications - Home Insurance - (N/A)"/>
          <xsd:enumeration value="Member Communications - Insurance - (N/A)"/>
          <xsd:enumeration value="Member Communications - Investments - (N/A)"/>
          <xsd:enumeration value="Member Communications - Mortgages - (N/A)"/>
          <xsd:enumeration value="Member Communications - Non-product related - (N/A)"/>
          <xsd:enumeration value="Member Communications - Non-Product Specific - (N/A)"/>
          <xsd:enumeration value="Member Communications - Personal Loan - (N/A)"/>
          <xsd:enumeration value="Member Communications - Personal Loans - (N/A)"/>
          <xsd:enumeration value="Member Communications - Prime Mortgages - (N/A)"/>
          <xsd:enumeration value="Member Communications - Protection - (N/A)"/>
          <xsd:enumeration value="Member Communications - Savings - (N/A)"/>
          <xsd:enumeration value="Member Communications - Specialist Lending - (N/A)"/>
          <xsd:enumeration value="Member Communications - Strategic Projects - (N/A)"/>
          <xsd:enumeration value="Member Data - Non-product related - (N/A)"/>
          <xsd:enumeration value="Member Marketing Comms - Credit Card - (N/A)"/>
          <xsd:enumeration value="Member Marketing Comms - Current Accounts - (N/A)"/>
          <xsd:enumeration value="Member Marketing Comms - Insurance - (N/A)"/>
          <xsd:enumeration value="Member Marketing Comms - Investments - (N/A)"/>
          <xsd:enumeration value="Member Marketing Comms - Mortgages - (N/A)"/>
          <xsd:enumeration value="Member Marketing Comms - Non-product related - (N/A)"/>
          <xsd:enumeration value="Member Marketing Comms - Personal Loan - (N/A)"/>
          <xsd:enumeration value="Member Marketing Comms - Savings - (N/A)"/>
          <xsd:enumeration value="Member Service - Complaints - Complaints - Complaint BBMs"/>
          <xsd:enumeration value="Member Service - Complaints - Complaints - Complaint Emails"/>
          <xsd:enumeration value="Member Service - Complaints - Complaints - Complaint Leaflets"/>
          <xsd:enumeration value="Member Service - Complaints - Complaints - Complaint Letters"/>
          <xsd:enumeration value="Member Service - Complaints - Complaints - Complaint Paragraphs"/>
          <xsd:enumeration value="Member Service - Complaints - Complaints - Complaint SMS"/>
          <xsd:enumeration value="Member Service - Information Rights - DSAR - DSAR BBMs"/>
          <xsd:enumeration value="Member Service - Information Rights - DSAR - DSAR Emails"/>
          <xsd:enumeration value="Member Service - Information Rights - DSAR - DSAR Leaflets"/>
          <xsd:enumeration value="Member Service - Information Rights - DSAR - DSAR Letters"/>
          <xsd:enumeration value="Member Service - Information Rights - DSAR - DSAR SMS"/>
          <xsd:enumeration value="Member Service - Information Rights - Portability  - Portability BBMs"/>
          <xsd:enumeration value="Member Service - Information Rights - Portability  - Portability Emails"/>
          <xsd:enumeration value="Member Service - Information Rights - Portability  - Portability Leaflets"/>
          <xsd:enumeration value="Member Service - Information Rights - Portability  - Portability Letters"/>
          <xsd:enumeration value="Member Service - Information Rights - Portability  - Portability SMS"/>
          <xsd:enumeration value="Member Service - PPI Complaints - PPI Complaints - PPI Complaint Leaflets"/>
          <xsd:enumeration value="Member Service - PPI Complaints - PPI Complaints - PPI Complaint Letters"/>
          <xsd:enumeration value="Operations - Banking &amp; Savings - Account Servicing - COPD"/>
          <xsd:enumeration value="Operations - Banking &amp; Savings - Account Servicing - COPD-COA"/>
          <xsd:enumeration value="Operations - Banking &amp; Savings - Account Servicing - COPD-CON"/>
          <xsd:enumeration value="Operations - Banking &amp; Savings - Account Servicing - CSA"/>
          <xsd:enumeration value="Operations - Banking &amp; Savings - Account Servicing - DWP"/>
          <xsd:enumeration value="Operations - Banking &amp; Savings - Account Servicing - DWP CSA Bank"/>
          <xsd:enumeration value="Operations - Banking &amp; Savings - Account Servicing - ECC Communications"/>
          <xsd:enumeration value="Operations - Banking &amp; Savings - Account Servicing - General Customer Service"/>
          <xsd:enumeration value="Operations - Banking &amp; Savings - Account Servicing - Legacy"/>
          <xsd:enumeration value="Operations - Banking &amp; Savings - Account Servicing - NAO"/>
          <xsd:enumeration value="Operations - Banking &amp; Savings - Account Servicing - NAO-Child"/>
          <xsd:enumeration value="Operations - Banking &amp; Savings - Account Servicing - NAO-ISA"/>
          <xsd:enumeration value="Operations - Banking &amp; Savings - Account Servicing - NAO-Postal"/>
          <xsd:enumeration value="Operations - Banking &amp; Savings - Account Servicing - NAO-Savings"/>
          <xsd:enumeration value="Operations - Banking &amp; Savings - Account Servicing - Online"/>
          <xsd:enumeration value="Operations - Banking &amp; Savings - Account Servicing - Other"/>
          <xsd:enumeration value="Operations - Banking &amp; Savings - Account Servicing - Tax"/>
          <xsd:enumeration value="Operations - Banking &amp; Savings - Account Servicing - COPD BBMs"/>
          <xsd:enumeration value="Operations - Banking &amp; Savings - Banking - Bankruptcy"/>
          <xsd:enumeration value="Operations - Banking &amp; Savings - Banking - CAST"/>
          <xsd:enumeration value="Operations - Banking &amp; Savings - Banking - Credit Card"/>
          <xsd:enumeration value="Operations - Banking &amp; Savings - Banking - EU-PAD"/>
          <xsd:enumeration value="Operations - Banking &amp; Savings - Banking - Invest Direct"/>
          <xsd:enumeration value="Operations - Banking &amp; Savings - Banking - NCAO"/>
          <xsd:enumeration value="Operations - Banking &amp; Savings - Banking - NCAO-FlexAccount"/>
          <xsd:enumeration value="Operations - Banking &amp; Savings - Banking - NCAO-FlexBasic"/>
          <xsd:enumeration value="Operations - Banking &amp; Savings - Banking - NCAO-FlexDirect"/>
          <xsd:enumeration value="Operations - Banking &amp; Savings - Banking - NCAO-FlexOne"/>
          <xsd:enumeration value="Operations - Banking &amp; Savings - Banking - NCAO-FlexPlus"/>
          <xsd:enumeration value="Operations - Banking &amp; Savings - Banking - NCAO-FlexStudent"/>
          <xsd:enumeration value="Operations - Banking &amp; Savings - Banking - NCAO-Insurance"/>
          <xsd:enumeration value="Operations - Banking &amp; Savings - Banking - Other"/>
          <xsd:enumeration value="Operations - Banking &amp; Savings - Banking - Overdraft"/>
          <xsd:enumeration value="Operations - Banking &amp; Savings - Banking - RAB"/>
          <xsd:enumeration value="Operations - Banking &amp; Savings - Banking - RAB Deletions"/>
          <xsd:enumeration value="Operations - Banking &amp; Savings - CD&amp;L - Bonds Maturities"/>
          <xsd:enumeration value="Operations - Banking &amp; Savings - CD&amp;L - FRISA Maturities"/>
          <xsd:enumeration value="Operations - Banking &amp; Savings - CD&amp;L - Other"/>
          <xsd:enumeration value="Operations - Banking &amp; Savings - CD&amp;L - POA"/>
          <xsd:enumeration value="Operations - Banking &amp; Savings - CD&amp;L - RAS"/>
          <xsd:enumeration value="Operations - Banking &amp; Savings - CD&amp;L - RAS-Additions"/>
          <xsd:enumeration value="Operations - Banking &amp; Savings - CD&amp;L - RAS-Deletions"/>
          <xsd:enumeration value="Operations - Banking &amp; Savings - CD&amp;L - Transfer In"/>
          <xsd:enumeration value="Operations - Banking &amp; Savings - CD&amp;L - Transfer Out"/>
          <xsd:enumeration value="Operations - Banking &amp; Savings - CD&amp;L - Brexit"/>
          <xsd:enumeration value="Operations - Banking &amp; Savings - Fairer Share - Fairer Share"/>
          <xsd:enumeration value="Operations - Banking &amp; Savings - Genpact - Banking - Other"/>
          <xsd:enumeration value="Operations - Banking &amp; Savings - Genpact - Banking - RAB"/>
          <xsd:enumeration value="Operations - Banking &amp; Savings - Genpact - Banking - RAB-FlexAdditions"/>
          <xsd:enumeration value="Operations - Banking &amp; Savings - Genpact - Banking - RAB-FlexDeletions"/>
          <xsd:enumeration value="Operations - Banking &amp; Savings - Genpact - Banking - RAB-FlexPlus"/>
          <xsd:enumeration value="Operations - Banking &amp; Savings - Genpact - Banking - Refund of Charge"/>
          <xsd:enumeration value="Operations - Banking &amp; Savings - Genpact - Banking - Standing Order"/>
          <xsd:enumeration value="Operations - Banking &amp; Savings - Genpact - Banking - Credit Card"/>
          <xsd:enumeration value="Operations - Banking &amp; Savings - Genpact - Savings - Bonds Maturities"/>
          <xsd:enumeration value="Operations - Banking &amp; Savings - Genpact - Savings - Credit Card"/>
          <xsd:enumeration value="Operations - Banking &amp; Savings - Genpact - Savings - FRISA Maturities"/>
          <xsd:enumeration value="Operations - Banking &amp; Savings - Genpact - Savings - ISA Consolidations"/>
          <xsd:enumeration value="Operations - Banking &amp; Savings - Genpact - Savings - NAO"/>
          <xsd:enumeration value="Operations - Banking &amp; Savings - Genpact - Savings - NAO-Child"/>
          <xsd:enumeration value="Operations - Banking &amp; Savings - Genpact - Savings - NAO-ISA"/>
          <xsd:enumeration value="Operations - Banking &amp; Savings - Genpact - Savings - NAO-Postal"/>
          <xsd:enumeration value="Operations - Banking &amp; Savings - Genpact - Savings - NAO-Savings"/>
          <xsd:enumeration value="Operations - Banking &amp; Savings - Genpact - Savings - Other"/>
          <xsd:enumeration value="Operations - Banking &amp; Savings - Genpact - Savings - RAS"/>
          <xsd:enumeration value="Operations - Banking &amp; Savings - Genpact - Savings - RAS-Additions"/>
          <xsd:enumeration value="Operations - Banking &amp; Savings - Genpact - Savings - RAS-Deletions"/>
          <xsd:enumeration value="Operations - Banking &amp; Savings - Genpact - Savings - Savings Resolution"/>
          <xsd:enumeration value="Operations - Banking &amp; Savings - Genpact - Savings - Transfer In"/>
          <xsd:enumeration value="Operations - Banking &amp; Savings - Genpact - Savings - Transfer Out"/>
          <xsd:enumeration value="Operations - Banking &amp; Savings - Genpact - Servicing - COPD"/>
          <xsd:enumeration value="Operations - Banking &amp; Savings - Genpact - Servicing - COPD-COA"/>
          <xsd:enumeration value="Operations - Banking &amp; Savings - Genpact - Servicing - COPD-CON"/>
          <xsd:enumeration value="Operations - Banking &amp; Savings - Genpact - Servicing - Online"/>
          <xsd:enumeration value="Operations - Banking &amp; Savings - Genpact - Servicing - Other"/>
          <xsd:enumeration value="Operations - Banking &amp; Savings - Genpact - Servicing - Tax"/>
          <xsd:enumeration value="Operations - Banking &amp; Savings - Personal Loans - Other"/>
          <xsd:enumeration value="Operations - Banking &amp; Savings - Personal Loans - Servicing - PL Finance"/>
          <xsd:enumeration value="Operations - Banking &amp; Savings - Personal Loans - Servicing - PL Admin"/>
          <xsd:enumeration value="Operations - Banking &amp; Savings - Savings - Acc Correct-Interest"/>
          <xsd:enumeration value="Operations - Banking &amp; Savings - Savings - Acc Correct-Issue Res"/>
          <xsd:enumeration value="Operations - Banking &amp; Savings - Savings - Account Correct"/>
          <xsd:enumeration value="Operations - Banking &amp; Savings - Savings - Bond Maturities"/>
          <xsd:enumeration value="Operations - Banking &amp; Savings - Savings - CTF"/>
          <xsd:enumeration value="Operations - Banking &amp; Savings - Savings - Help to Buy"/>
          <xsd:enumeration value="Operations - Banking &amp; Savings - Savings - ID Reporting"/>
          <xsd:enumeration value="Operations - Banking &amp; Savings - Savings - Inheritance ISA"/>
          <xsd:enumeration value="Operations - Banking &amp; Savings - Savings - Other"/>
          <xsd:enumeration value="Operations - Banking &amp; Savings - Savings - Policing"/>
          <xsd:enumeration value="Operations - Banking &amp; Savings - Savings - Policing-ISA"/>
          <xsd:enumeration value="Operations - Banking &amp; Savings - Savings - Policing-Loyalty"/>
          <xsd:enumeration value="Operations - Banking &amp; Savings - Savings - RAS"/>
          <xsd:enumeration value="Operations - Banking &amp; Savings - Savings - Renewals/Nominated"/>
          <xsd:enumeration value="Operations - Banking &amp; Savings - Savings - Savings BBM"/>
          <xsd:enumeration value="Operations - Banking &amp; Savings - Savings - Transfer In"/>
          <xsd:enumeration value="Operations - Banking &amp; Savings - Savings - Transfer Out"/>
          <xsd:enumeration value="Operations - Mortgage Prime - Prime Mortgage - New Business - Adhoc"/>
          <xsd:enumeration value="Operations - Mortgage Prime - Prime Mortgage - New Business - Assess"/>
          <xsd:enumeration value="Operations - Mortgage Prime - Prime Mortgage - New Business - Broker"/>
          <xsd:enumeration value="Operations - Mortgage Prime - Prime Mortgage - New Business - Customer"/>
          <xsd:enumeration value="Operations - Mortgage Prime - Prime Mortgage - New Business - DIP"/>
          <xsd:enumeration value="Operations - Mortgage Prime - Prime Mortgage - New Business - Exception"/>
          <xsd:enumeration value="Operations - Mortgage Prime - Prime Mortgage - New Business - Faster Payment"/>
          <xsd:enumeration value="Operations - Mortgage Prime - Prime Mortgage - New Business - Other"/>
          <xsd:enumeration value="Operations - Mortgage Prime - Prime Mortgage - New Business - Post Offer"/>
          <xsd:enumeration value="Operations - Mortgage Prime - Prime Mortgage - New Business - Retirement Interest-Only"/>
          <xsd:enumeration value="Operations - Mortgage Prime - Prime Mortgage - New Business - Solicitor"/>
          <xsd:enumeration value="Operations - Mortgage Prime - Prime Mortgage - New Business - Switcher Email"/>
          <xsd:enumeration value="Operations - Mortgage Prime - Prime Mortgage - New Business - Vettings"/>
          <xsd:enumeration value="Operations - Mortgage Prime - Prime Mortgage - Servicing - Account Information"/>
          <xsd:enumeration value="Operations - Mortgage Prime - Prime Mortgage - Servicing - Addacs"/>
          <xsd:enumeration value="Operations - Mortgage Prime - Prime Mortgage - Servicing - Advances"/>
          <xsd:enumeration value="Operations - Mortgage Prime - Prime Mortgage - Servicing - Advances-Deed Queries"/>
          <xsd:enumeration value="Operations - Mortgage Prime - Prime Mortgage - Servicing - Advances-Lease Queries"/>
          <xsd:enumeration value="Operations - Mortgage Prime - Prime Mortgage - Servicing - Advances-Misc"/>
          <xsd:enumeration value="Operations - Mortgage Prime - Prime Mortgage - Servicing - Advances-Particulars"/>
          <xsd:enumeration value="Operations - Mortgage Prime - Prime Mortgage - Servicing - Advances-UCB"/>
          <xsd:enumeration value="Operations - Mortgage Prime - Prime Mortgage - Servicing - Bankruptcy"/>
          <xsd:enumeration value="Operations - Mortgage Prime - Prime Mortgage - Servicing - Borrowback"/>
          <xsd:enumeration value="Operations - Mortgage Prime - Prime Mortgage - Servicing - Breaches"/>
          <xsd:enumeration value="Operations - Mortgage Prime - Prime Mortgage - Servicing - Cheques"/>
          <xsd:enumeration value="Operations - Mortgage Prime - Prime Mortgage - Servicing - Deceased"/>
          <xsd:enumeration value="Operations - Mortgage Prime - Prime Mortgage - Servicing - Direct Debits"/>
          <xsd:enumeration value="Operations - Mortgage Prime - Prime Mortgage - Servicing - DTA Listing"/>
          <xsd:enumeration value="Operations - Mortgage Prime - Prime Mortgage - Servicing - DWP"/>
          <xsd:enumeration value="Operations - Mortgage Prime - Prime Mortgage - Servicing - Faster Payment"/>
          <xsd:enumeration value="Operations - Mortgage Prime - Prime Mortgage - Servicing - GIST"/>
          <xsd:enumeration value="Operations - Mortgage Prime - Prime Mortgage - Servicing - L1086 Manual Product Expiring"/>
          <xsd:enumeration value="Operations - Mortgage Prime - Prime Mortgage - Servicing - Leasehold"/>
          <xsd:enumeration value="Operations - Mortgage Prime - Prime Mortgage - Servicing - Leasehold-Correspondence"/>
          <xsd:enumeration value="Operations - Mortgage Prime - Prime Mortgage - Servicing - Leasehold-Non Risk"/>
          <xsd:enumeration value="Operations - Mortgage Prime - Prime Mortgage - Servicing - Leasehold-Payment"/>
          <xsd:enumeration value="Operations - Mortgage Prime - Prime Mortgage - Servicing - Leasehold-Risk"/>
          <xsd:enumeration value="Operations - Mortgage Prime - Prime Mortgage - Servicing - Lettings"/>
          <xsd:enumeration value="Operations - Mortgage Prime - Prime Mortgage - Servicing - Maturities"/>
          <xsd:enumeration value="Operations - Mortgage Prime - Prime Mortgage - Servicing - Miscellaneous Life"/>
          <xsd:enumeration value="Operations - Mortgage Prime - Prime Mortgage - Servicing - Miscellaneous Mortgage Account"/>
          <xsd:enumeration value="Operations - Mortgage Prime - Prime Mortgage - Servicing - Nominal Balance"/>
          <xsd:enumeration value="Operations - Mortgage Prime - Prime Mortgage - Servicing - Other"/>
          <xsd:enumeration value="Operations - Mortgage Prime - Prime Mortgage - Servicing - Overpayments"/>
          <xsd:enumeration value="Operations - Mortgage Prime - Prime Mortgage - Servicing - Partnership"/>
          <xsd:enumeration value="Operations - Mortgage Prime - Prime Mortgage - Servicing - Payment Holiday"/>
          <xsd:enumeration value="Operations - Mortgage Prime - Prime Mortgage - Servicing - Payments"/>
          <xsd:enumeration value="Operations - Mortgage Prime - Prime Mortgage - Servicing - PCCV"/>
          <xsd:enumeration value="Operations - Mortgage Prime - Prime Mortgage - Servicing - POA &amp; COP"/>
          <xsd:enumeration value="Operations - Mortgage Prime - Prime Mortgage - Servicing - Product Change"/>
          <xsd:enumeration value="Operations - Mortgage Prime - Prime Mortgage - Servicing - Proof of title"/>
          <xsd:enumeration value="Operations - Mortgage Prime - Prime Mortgage - Servicing - Redemptions"/>
          <xsd:enumeration value="Operations - Mortgage Prime - Prime Mortgage - Servicing - Redemptions-Account Repaid"/>
          <xsd:enumeration value="Operations - Mortgage Prime - Prime Mortgage - Servicing - Redemptions-Copies &amp; Files With"/>
          <xsd:enumeration value="Operations - Mortgage Prime - Prime Mortgage - Servicing - Redemptions-Deeds"/>
          <xsd:enumeration value="Operations - Mortgage Prime - Prime Mortgage - Servicing - Redemptions-Indemnity"/>
          <xsd:enumeration value="Operations - Mortgage Prime - Prime Mortgage - Servicing - Redemptions-Misc"/>
          <xsd:enumeration value="Operations - Mortgage Prime - Prime Mortgage - Servicing - Redemptions-MRW"/>
          <xsd:enumeration value="Operations - Mortgage Prime - Prime Mortgage - Servicing - Redemptions-NomBal"/>
          <xsd:enumeration value="Operations - Mortgage Prime - Prime Mortgage - Servicing - Redemptions-Overs"/>
          <xsd:enumeration value="Operations - Mortgage Prime - Prime Mortgage - Servicing - Redemptions-Ports &amp; ERC"/>
          <xsd:enumeration value="Operations - Mortgage Prime - Prime Mortgage - Servicing - Redemptions-Redemption Statements"/>
          <xsd:enumeration value="Operations - Mortgage Prime - Prime Mortgage - Servicing - Redemptions-Shorts"/>
          <xsd:enumeration value="Operations - Mortgage Prime - Prime Mortgage - Servicing - Release of Part Security"/>
          <xsd:enumeration value="Operations - Mortgage Prime - Prime Mortgage - Servicing - Second Charge"/>
          <xsd:enumeration value="Operations - Mortgage Prime - Prime Mortgage - Servicing - Signature Verification"/>
          <xsd:enumeration value="Operations - Mortgage Prime - Prime Mortgage - Servicing - Solar Panel"/>
          <xsd:enumeration value="Operations - Mortgage Prime - Prime Mortgage - Servicing - Surrenders"/>
          <xsd:enumeration value="Operations - Mortgage Prime - Prime Mortgage - Servicing - Switcher"/>
          <xsd:enumeration value="Operations - Mortgage Prime - Prime Mortgage - Servicing - Term Expiry"/>
          <xsd:enumeration value="Operations - Mortgage Prime - Prime Mortgage - Servicing - Transfer of Equity"/>
          <xsd:enumeration value="Operations - Mortgage Prime - Prime Mortgage - Servicing - Useful Paragraphs"/>
          <xsd:enumeration value="Operations - Mortgage Prime - Prime Mortgage - Servicing - Year End Statements"/>
          <xsd:enumeration value="Operations - Mortgage Prime - Prime Mortgage - Servicing - Port Redress"/>
          <xsd:enumeration value="Operations - Mortgage Prime - Prime Mortgage - Servicing - BBM Templates"/>
          <xsd:enumeration value="Operations - Mortgage Prime - Prime Mortgage - Servicing - Financials"/>
          <xsd:enumeration value="Operations - Mortgage Prime - Prime Mortgage - Servicing - Title Registration"/>
          <xsd:enumeration value="Operations - TMW - TMW - New Business - Activate"/>
          <xsd:enumeration value="Operations - TMW - TMW - New Business - New Business"/>
          <xsd:enumeration value="Operations - TMW - TMW - New Business - Other"/>
          <xsd:enumeration value="Operations - TMW - TMW - Servicing - Finance - 3rd Party Letters"/>
          <xsd:enumeration value="Operations - TMW - TMW - Servicing - Finance - CAP REP Letters"/>
          <xsd:enumeration value="Operations - TMW - TMW - Servicing - Finance - Unpaid Cheques"/>
          <xsd:enumeration value="Operations - TMW - TMW - Servicing - Finance - General"/>
          <xsd:enumeration value="Operations - TMW - TMW - Servicing - Land &amp; Deeds-2nd Charge"/>
          <xsd:enumeration value="Operations - TMW - TMW - Servicing - Land &amp; Deeds-Bankruptcy"/>
          <xsd:enumeration value="Operations - TMW - TMW - Servicing - Land &amp; Deeds-Blank Letter Template"/>
          <xsd:enumeration value="Operations - TMW - TMW - Servicing - Land &amp; Deeds-Charge in Order Letter"/>
          <xsd:enumeration value="Operations - TMW - TMW - Servicing - Land &amp; Deeds-Deceased"/>
          <xsd:enumeration value="Operations - TMW - TMW - Servicing - Land &amp; Deeds-Deeds"/>
          <xsd:enumeration value="Operations - TMW - TMW - Servicing - Land &amp; Deeds-Enforcement"/>
          <xsd:enumeration value="Operations - TMW - TMW - Servicing - Land &amp; Deeds-HMO"/>
          <xsd:enumeration value="Operations - TMW - TMW - Servicing - Land &amp; Deeds-In Term Extensions"/>
          <xsd:enumeration value="Operations - TMW - TMW - Servicing - Land &amp; Deeds-Land Queries"/>
          <xsd:enumeration value="Operations - TMW - TMW - Servicing - Land &amp; Deeds-Letter of Authority"/>
          <xsd:enumeration value="Operations - TMW - TMW - Servicing - Land &amp; Deeds-Lettings"/>
          <xsd:enumeration value="Operations - TMW - TMW - Servicing - Land &amp; Deeds-Power of Attorney"/>
          <xsd:enumeration value="Operations - TMW - TMW - Servicing - Land &amp; Deeds-Reference"/>
          <xsd:enumeration value="Operations - TMW - TMW - Servicing - Land &amp; Deeds-Release of Land"/>
          <xsd:enumeration value="Operations - TMW - TMW - Servicing - Land &amp; Deeds-Solar Panels"/>
          <xsd:enumeration value="Operations - TMW - TMW - Servicing - Land &amp; Deeds-Term Expiry"/>
          <xsd:enumeration value="Operations - TMW - TMW - Servicing - Land &amp; Deeds-Transfer of Equity Letters"/>
          <xsd:enumeration value="Operations - TMW - TMW - Servicing - Land &amp; Deeds-Unpd Ground Rent and Service charge"/>
          <xsd:enumeration value="Operations - TMW - TMW - Servicing - Land &amp; Deeds-UCB"/>
          <xsd:enumeration value="Operations - TMW - TMW - Servicing - Land &amp; Deeds-ID"/>
          <xsd:enumeration value="Operations - TMW - TMW - Servicing - Other"/>
          <xsd:enumeration value="Operations - TMW - TMW - Servicing - Product Switch"/>
          <xsd:enumeration value="Operations - TMW - TMW - Servicing - Redemption-Product Switch"/>
          <xsd:enumeration value="Operations - TMW - TMW - Servicing - Redemptions-Close Down"/>
          <xsd:enumeration value="Operations - TMW - TMW - Servicing - Redemptions-Conversion"/>
          <xsd:enumeration value="Operations - TMW - TMW - Servicing - Redemptions-DeedsCalls"/>
          <xsd:enumeration value="Operations - TMW - TMW - Servicing - Redemptions-Life Policy"/>
          <xsd:enumeration value="Operations - TMW - TMW - Servicing - Redemptions-Refunds"/>
          <xsd:enumeration value="Operations - TMW - TMW - Servicing - Redemptions-Shortfall"/>
          <xsd:enumeration value="Operations - TMW - TMW - Servicing - Redemptions-SOP&amp; ROP"/>
          <xsd:enumeration value="Operations - TMW - TMW - Servicing - Redemptions-Statement"/>
          <xsd:enumeration value="Operations - TMW - TMW - Servicing - Redemptions-Regulated Porting"/>
          <xsd:enumeration value="Operations - TMW - TMW - Servicing - SWAT-Certificate of Interest"/>
          <xsd:enumeration value="Operations - TMW - TMW - Servicing - SWAT-Change of Details"/>
          <xsd:enumeration value="Operations - TMW - TMW - Servicing - SWAT-DD 3rd Party"/>
          <xsd:enumeration value="Operations - TMW - TMW - Servicing - SWAT-DD Addacs &amp; Auddis"/>
          <xsd:enumeration value="Operations - TMW - TMW - Servicing - SWAT-Direct Debits"/>
          <xsd:enumeration value="Operations - TMW - TMW - Servicing - SWAT-Limited"/>
          <xsd:enumeration value="Operations - TMW - TMW - Servicing - SWAT-MI12"/>
          <xsd:enumeration value="Operations - TMW - TMW - Servicing - SWAT-PayQueries"/>
          <xsd:enumeration value="Operations - TMW - TMW - Servicing - SWAT-General"/>
          <xsd:enumeration value="Operations - TMW - TMW - Servicing - OP Support"/>
          <xsd:enumeration value="Operations - TMW - TMW - Servicing - Twilight"/>
          <xsd:enumeration value="Payment Operations - ATM Claims - ATM Letters"/>
          <xsd:enumeration value="Payment Operations - ATM Claims - Direct Debit Letters"/>
          <xsd:enumeration value="Payment Operations - Bacs &amp; Faster Payments - Pay M"/>
          <xsd:enumeration value="Payment Operations - CCBS - (N/A)"/>
          <xsd:enumeration value="Payment Operations - CHAPS &amp; SWIFT - (N/A)"/>
          <xsd:enumeration value="Payment Operations - Cheques 1 - ICS"/>
          <xsd:enumeration value="Payment Operations - Cheques 1 - Paper"/>
          <xsd:enumeration value="Payment Operations - Cheques 2 - ICS"/>
          <xsd:enumeration value="Payment Operations - Cheques 2 - Paper"/>
          <xsd:enumeration value="Payment Operations - Fraud Recoveries - (N/A)"/>
          <xsd:enumeration value="Payment Operations - Payment Processing Control - Instalments"/>
          <xsd:enumeration value="Payment Operations - Payment Processing Control - Missing Cheques"/>
          <xsd:enumeration value="Payment Operations - Payment Processing Control - Overdrawn Savings"/>
          <xsd:enumeration value="Payment Operations - Payment Processing Control - Recalls"/>
          <xsd:enumeration value="Payment Operations - Payment Processing Control - Recoveries"/>
          <xsd:enumeration value="Payment Operations - Payment Recoveries - BBM Responses"/>
          <xsd:enumeration value="Payment Operations - Payment Recoveries - Instalments"/>
          <xsd:enumeration value="Payment Operations - Payment Recoveries - Missing Cheques"/>
          <xsd:enumeration value="Payment Operations - Payment Recoveries - Overdrawn Savings"/>
          <xsd:enumeration value="Payment Operations - Payment Recoveries - Recalls"/>
          <xsd:enumeration value="Payment Operations - Payment Recoveries - Recoveries"/>
          <xsd:enumeration value="Payment Operations - Visa Debit Card Disputes - Bank rec"/>
          <xsd:enumeration value="Payment Operations - Visa Debit Card Disputes - Bonded Letter"/>
          <xsd:enumeration value="Payment Operations - Visa Debit Card Disputes - Contact Merchant"/>
          <xsd:enumeration value="Payment Operations - Visa Debit Card Disputes - Contact us"/>
          <xsd:enumeration value="Payment Operations - Visa Debit Card Disputes - Dispute Resolved"/>
          <xsd:enumeration value="Payment Operations - Visa Debit Card Disputes - PEGA Letters"/>
          <xsd:enumeration value="Payment Operations - Visa Debit Card Disputes - Return Docs"/>
          <xsd:enumeration value="Payment Operations - Visa Debit Card Disputes - Telephony Script"/>
          <xsd:enumeration value="Payment Operations - Visa Debit Card Disputes - VISA BBM Responses"/>
          <xsd:enumeration value="Payment Operations - Visa Debit Card Disputes - Visa Disputes SMS &amp; Emails"/>
          <xsd:enumeration value="Proactive &amp; Digital Education - Proactive &amp; Digital Education - App Demo"/>
          <xsd:enumeration value="Proactive &amp; Digital Education - Proactive &amp; Digital Education - ATM Demo"/>
          <xsd:enumeration value="Proactive &amp; Digital Education - Proactive &amp; Digital Education - Bank Demo"/>
          <xsd:enumeration value="Regulated Advice – Financial Planning - Advice - Policy/Process"/>
          <xsd:enumeration value="Regulated Advice – Financial Planning - Advice - Suitability Reports"/>
          <xsd:enumeration value="Retail Services - Telephony Sales - Telephony Sales"/>
          <xsd:enumeration value="Retail Services - Branch Face to Face Script - Script"/>
          <xsd:enumeration value="Specialist Customer Support - Bereavement - Guidance notes"/>
          <xsd:enumeration value="Specialist Customer Support - Bereavement - Insert templates"/>
          <xsd:enumeration value="Specialist Customer Support - Bereavement - Letter templates"/>
          <xsd:enumeration value="Specialist Customer Support - Nationwide - Bereavement Emails"/>
          <xsd:enumeration value="Specialist Customer Support - Nationwide - Bereavement Letters"/>
          <xsd:enumeration value="Specialist Customer Support - Nationwide - Bereavement Paragraphs"/>
          <xsd:enumeration value="Specialist Customer Support - Nationwide - Bereavement scripts"/>
          <xsd:enumeration value="Specialist Customer Support - Nationwide - Bereavement SMS"/>
          <xsd:enumeration value="Specialist Customer Support - Nationwide - Specialist Support Team Emails"/>
          <xsd:enumeration value="Specialist Customer Support - Nationwide - Specialist Support Team Letters"/>
          <xsd:enumeration value="Specialist Customer Support - Nationwide - Specialist Support Team Paragraphs"/>
          <xsd:enumeration value="Specialist Customer Support - Nationwide - Specialist Support Team scripts"/>
          <xsd:enumeration value="Specialist Customer Support - Nationwide - Specialist Support Team SMS"/>
          <xsd:enumeration value="Specialist Customer Support - Nationwide - Third Party Access Emails"/>
          <xsd:enumeration value="Specialist Customer Support - Nationwide - Third Party Access Letters"/>
          <xsd:enumeration value="Specialist Customer Support - Nationwide - Third Party Access Paragraphs"/>
          <xsd:enumeration value="Specialist Customer Support - Nationwide - Third Party Access scripts"/>
          <xsd:enumeration value="Specialist Customer Support - Nationwide - Third Party Access SMS"/>
          <xsd:enumeration value="Specialist Customer Support - POA Registrations  - chase letters"/>
          <xsd:enumeration value="Specialist Customer Support - POA Registrations  - Cifas Decline letters"/>
          <xsd:enumeration value="Specialist Customer Support - POA Registrations  - inserts templates"/>
          <xsd:enumeration value="Specialist Customer Support - POA Registrations  - registration letters"/>
          <xsd:enumeration value="Specialist Customer Support - POA Registrations  - send back letters"/>
          <xsd:enumeration value="Specialist Customer Support - Specialist Support Team - Inserts"/>
          <xsd:enumeration value="Specialist Customer Support - Specialist Support Team - Letters"/>
          <xsd:enumeration value="Advertising - Credit Cards - (N/A)"/>
          <xsd:enumeration value="Advertising - Business Savings - (N/A)"/>
          <xsd:enumeration value="Advertising - Life Insurance - (N/A)"/>
          <xsd:enumeration value="Advertising - Current Accounts - (N/A)"/>
          <xsd:enumeration value="Brand Marketing - Non-product related - (N/A)"/>
          <xsd:enumeration value="Brand Marketing - Strategic projects - (N/A)"/>
          <xsd:enumeration value="Advertising - Financial Planning &amp; Investments - (N/A)"/>
          <xsd:enumeration value="Advertising - Home Insurance - (N/A)"/>
          <xsd:enumeration value="Advertising - Insurance - (N/A)"/>
          <xsd:enumeration value="Advertising - Investments - (N/A)"/>
          <xsd:enumeration value="Advertising - Mortgages - (N/A)"/>
          <xsd:enumeration value="Advertising - Non-product related - (N/A)"/>
          <xsd:enumeration value="Advertising - Non-Product Specific - (N/A)"/>
          <xsd:enumeration value="Advertising - Personal Loans - (N/A)"/>
          <xsd:enumeration value="Advertising - Prime Mortgages - (N/A)"/>
          <xsd:enumeration value="Advertising - Protection - (N/A)"/>
          <xsd:enumeration value="Advertising - Savings - (N/A)"/>
          <xsd:enumeration value="Advertising - Specialist Lending - (N/A)"/>
          <xsd:enumeration value="Advertising - Strategic Projects - (N/A)"/>
          <xsd:enumeration value="R&amp;D Risk - Operating Controls - Member Email"/>
          <xsd:enumeration value="R&amp;D Risk - Operating Controls - Member Letter"/>
          <xsd:enumeration value="Internal Communications - Nationwide Live! radio - N/A"/>
          <xsd:enumeration value="Engagement &amp; Events - Non-product related - N/A"/>
          <xsd:enumeration value="Engagement &amp; Events - Strategic projects - N/A"/>
          <xsd:enumeration value="Engagement &amp; Events - Prime mortgages - N/A"/>
          <xsd:enumeration value="Engagement &amp; Events - Specialist lending - N/A"/>
          <xsd:enumeration value="Engagement &amp; Events - Home insurance - N/A"/>
          <xsd:enumeration value="Engagement &amp; Events - Current account - N/A"/>
          <xsd:enumeration value="Engagement &amp; Events - Personal loans - N/A"/>
          <xsd:enumeration value="Engagement &amp; Events - Credit cards - N/A"/>
          <xsd:enumeration value="Engagement &amp; Events - Financial planning &amp; investments - N/A"/>
          <xsd:enumeration value="Engagement &amp; Events - Savings - N/A"/>
          <xsd:enumeration value="Financial Crime - Operations Teams - Application Vetting"/>
          <xsd:enumeration value="Financial Crime - Operations Teams - Detection"/>
          <xsd:enumeration value="Financial Crime - Operations Teams - Fraud Investigation Unit"/>
          <xsd:enumeration value="Financial Crime - Operations Teams - Fraud Support Team"/>
          <xsd:enumeration value="Financial Crime - Operations Teams - Recoveries/Refunds"/>
          <xsd:enumeration value="Financial Crime - Operations Teams - Money Laundering Communications"/>
          <xsd:enumeration value="Financial Crime - Operations Teams - TMS"/>
          <xsd:enumeration value="Financial Crime - Non-Ops - Analytics/Customer Contact"/>
          <xsd:enumeration value="Financial Crime - Non-Ops - Finance"/>
          <xsd:enumeration value="Financial Crime - Non-Ops - Fraud Education"/>
          <xsd:enumeration value="Social Investment - Non-product related - N/A"/>
          <xsd:enumeration value="Social Investment - Community Grants - N/A"/>
          <xsd:enumeration value="Social Investment - Oakfield Project - N/A"/>
          <xsd:enumeration value="Property Risk - TMW Intermediary - Portfolio Guides and Forms"/>
          <xsd:enumeration value="Telephony Sales (Member Contact) - Authentication - Telephony Script"/>
          <xsd:enumeration value="Telephony Sales (Member Contact) - Banking and Savings - (N/A)"/>
          <xsd:enumeration value="Telephony Sales (Member Contact) - Banking and Savings - BBM"/>
          <xsd:enumeration value="Telephony Sales (Member Contact) - Banking and Savings - Iform Script"/>
          <xsd:enumeration value="Telephony Sales (Member Contact) - Banking and Savings - Telephony Script"/>
          <xsd:enumeration value="Telephony Sales (Member Contact) - Banking and Savings - Webchat Response"/>
          <xsd:enumeration value="Telephony Sales (Member Contact) - Insurance - BBM"/>
          <xsd:enumeration value="Telephony Sales (Member Contact) - Insurance - Webchat Response"/>
          <xsd:enumeration value="Telephony Sales (Member Contact) - Internet Bank - BBM"/>
          <xsd:enumeration value="Telephony Sales (Member Contact) - Internet Bank - Webchat Response"/>
          <xsd:enumeration value="Telephony Sales (Member Contact) - Mortgage - BBM"/>
          <xsd:enumeration value="Telephony Sales (Member Contact) - Mortgage - Telephony Script"/>
          <xsd:enumeration value="Telephony Sales (Member Contact) - Mortgage - Webchat Response"/>
          <xsd:enumeration value="Telephony Sales (Member Contact) - Personal Loan - BBM"/>
          <xsd:enumeration value="Telephony Sales (Member Contact) - Personal Loan - Telephony Script"/>
          <xsd:enumeration value="Telephony Sales (Member Contact)  - Personal Loan - Webchat Response"/>
          <xsd:enumeration value="TMW - Landlord - Rate Change - Rate Change"/>
          <xsd:enumeration value="TMW - Landlord - Customer Communication - Customer Communication"/>
          <xsd:enumeration value="TMW - Landlord - Content - Content"/>
          <xsd:enumeration value="TMW - Landlord - Other - Other"/>
        </xsd:restriction>
      </xsd:simpleType>
    </xsd:element>
    <xsd:element name="Product" ma:index="40" nillable="true" ma:displayName="Product" ma:description="Product&#10;" ma:format="Dropdown" ma:indexed="true" ma:internalName="Product">
      <xsd:simpleType>
        <xsd:restriction base="dms:Choice">
          <xsd:enumeration value="Advertising - Non-product related"/>
          <xsd:enumeration value="Advertising - Business Savings"/>
          <xsd:enumeration value="Advertising - Life Insurance"/>
          <xsd:enumeration value="Advertising - Strategic Projects"/>
          <xsd:enumeration value="Advertising - Prime Mortgages"/>
          <xsd:enumeration value="Advertising - Specialist Lending"/>
          <xsd:enumeration value="Advertising - Home Insurance"/>
          <xsd:enumeration value="Advertising - Current Account"/>
          <xsd:enumeration value="Advertising - Personal Loans"/>
          <xsd:enumeration value="Advertising - Credit Cards"/>
          <xsd:enumeration value="Advertising - Savings"/>
          <xsd:enumeration value="Advertising - Protection"/>
          <xsd:enumeration value="Advertising - Investments"/>
          <xsd:enumeration value="Anti-Money Laundering - Account Review"/>
          <xsd:enumeration value="Anti-Money Laundering – Change of details to process"/>
          <xsd:enumeration value="Anti-Money Laundering - Immigration Act"/>
          <xsd:enumeration value="Anti-Money Laundering - WTR"/>
          <xsd:enumeration value="Brand Marketing - Non-product related"/>
          <xsd:enumeration value="Brand Marketing - Strategic projects"/>
          <xsd:enumeration value="Collections and Recoveries - Mortgages"/>
          <xsd:enumeration value="Collections and Recoveries - Interest Only Contact"/>
          <xsd:enumeration value="Collections and Recoveries - Personal Loan"/>
          <xsd:enumeration value="Collections and Recoveries - Credit Card"/>
          <xsd:enumeration value="Collections and Recoveries - Current Account"/>
          <xsd:enumeration value="Commercial - CRE"/>
          <xsd:enumeration value="Commercial - PST"/>
          <xsd:enumeration value="Content, Strategy and Activation - Branch Brand"/>
          <xsd:enumeration value="Content, Strategy and Activation - Branch Product"/>
          <xsd:enumeration value="Content, Strategy and Activation - Branch Servicing"/>
          <xsd:enumeration value="Credit Card Management - TMS"/>
          <xsd:enumeration value="Credit Card Management - TS2"/>
          <xsd:enumeration value="Digital Support (Member Contact) - Banking and Savings"/>
          <xsd:enumeration value="Digital Support (Member Contact) - Insurance"/>
          <xsd:enumeration value="Digital Support (Member Contact) - Internet Bank"/>
          <xsd:enumeration value="Digital Support (Member Contact) - Mortgage"/>
          <xsd:enumeration value="Digital Support (Member Contact) - Personal Loan"/>
          <xsd:enumeration value="Digital Support (Member Contact) - Authentication"/>
          <xsd:enumeration value="Direct Service Telephony - Banking and Savings"/>
          <xsd:enumeration value="Direct Service Telephony - Insurance"/>
          <xsd:enumeration value="Direct Service Telephony - Internet Bank"/>
          <xsd:enumeration value="Direct Service Telephony - Mortgage"/>
          <xsd:enumeration value="Direct Service Telephony - Personal Loan"/>
          <xsd:enumeration value="Direct Service Telephony - Authentication"/>
          <xsd:enumeration value="Member Marketing Comms - Current Accounts"/>
          <xsd:enumeration value="Member Marketing Comms - Credit Card"/>
          <xsd:enumeration value="Member Marketing Comms - Personal Loan"/>
          <xsd:enumeration value="Member Marketing Comms - Mortgages"/>
          <xsd:enumeration value="Member Marketing Comms - Savings"/>
          <xsd:enumeration value="Member Marketing Comms - Insurance"/>
          <xsd:enumeration value="Member Marketing Comms - Investments"/>
          <xsd:enumeration value="Member Marketing Comms - Non-product related"/>
          <xsd:enumeration value="Member Service - Complaints - Complaints"/>
          <xsd:enumeration value="Member Service - PPI Complaints - PPI Complaints"/>
          <xsd:enumeration value="Intermediary Marketing - TMW"/>
          <xsd:enumeration value="Intermediary Marketing - NFI &amp; Dual Branded"/>
          <xsd:enumeration value="Intermediary Marketing - UCB &amp; Regional Brands"/>
          <xsd:enumeration value="Internal Communications - Nationwide Live! radio"/>
          <xsd:enumeration value="IVR &amp; Telephony - IVR"/>
          <xsd:enumeration value="Payment Operations - Cheques 1"/>
          <xsd:enumeration value="Payment Operations - Cheques 2"/>
          <xsd:enumeration value="Payment Operations - ATM Claims"/>
          <xsd:enumeration value="Payment Operations - Bacs &amp; Faster Payments"/>
          <xsd:enumeration value="Payment Operations - CCBS"/>
          <xsd:enumeration value="Payment Operations - CHAPS &amp; SWIFT"/>
          <xsd:enumeration value="Payment Operations - Fraud Recoveries"/>
          <xsd:enumeration value="Payment Operations - Payment Processing Control"/>
          <xsd:enumeration value="Payment Operations - Payment Recoveries"/>
          <xsd:enumeration value="Payment Operations - Visa Debit Card Disputes"/>
          <xsd:enumeration value="Proactive &amp; Digital Education - Proactive &amp; Digital Education"/>
          <xsd:enumeration value="Operations - Banking &amp; Savings - Banking"/>
          <xsd:enumeration value="Operations - Banking &amp; Savings - Fairer Share"/>
          <xsd:enumeration value="Operations - Banking &amp; Savings - Savings"/>
          <xsd:enumeration value="Operations - Banking &amp; Savings - Account Servicing"/>
          <xsd:enumeration value="Operations - Banking &amp; Savings - Account Servicing -  DWP CSA"/>
          <xsd:enumeration value="Operations - Banking &amp; Savings - CD&amp;L"/>
          <xsd:enumeration value="Operations - Banking &amp; Savings - Genpact - Banking"/>
          <xsd:enumeration value="Operations - Banking &amp; Savings - Genpact - Savings"/>
          <xsd:enumeration value="Operations - Banking &amp; Savings - Genpact - Servicing"/>
          <xsd:enumeration value="Operations - Banking &amp; Savings - Personal Loans"/>
          <xsd:enumeration value="Operations - Mortgage Prime - Prime Mortgage - New Business"/>
          <xsd:enumeration value="Operations - Mortgage Prime - Prime Mortgage - Servicing"/>
          <xsd:enumeration value="Operations - TMW - TMW - Servicing"/>
          <xsd:enumeration value="Operations - TMW - TMW - New Business"/>
          <xsd:enumeration value="Member Communications - Non-product related"/>
          <xsd:enumeration value="Member Communications - Strategic Projects"/>
          <xsd:enumeration value="Member Communications - Prime Mortgages"/>
          <xsd:enumeration value="Member Communications - Specialist Lending"/>
          <xsd:enumeration value="Member Communications - Home Insurance"/>
          <xsd:enumeration value="Member Communications - Current Account"/>
          <xsd:enumeration value="Member Communications - Personal Loans"/>
          <xsd:enumeration value="Member Communications - Credit Cards"/>
          <xsd:enumeration value="Member Communications - Savings"/>
          <xsd:enumeration value="Member Communications - Protection"/>
          <xsd:enumeration value="Member Communications - Investments"/>
          <xsd:enumeration value="Member Data - Non-product related"/>
          <xsd:enumeration value="Business Savings - Business Savings"/>
          <xsd:enumeration value="Business Savings - Relationship Managers"/>
          <xsd:enumeration value="Specialist Customer Support - Nationwide"/>
          <xsd:enumeration value="Specialist Customer Support - Bereavement"/>
          <xsd:enumeration value="Specialist Customer Support - POA Registrations"/>
          <xsd:enumeration value="Specialist Customer Support - Specialist Support Team"/>
          <xsd:enumeration value="Regulated Advice – Financial Planning - Advice"/>
          <xsd:enumeration value="R&amp;D Risk - Operating Controls"/>
          <xsd:enumeration value="Engagement &amp; Events - Non-product related"/>
          <xsd:enumeration value="Engagement &amp; Events - Strategic projects"/>
          <xsd:enumeration value="Engagement &amp; Events - Prime mortgages"/>
          <xsd:enumeration value="Engagement &amp; Events - Specialist lending"/>
          <xsd:enumeration value="Engagement &amp; Events - Home insurance"/>
          <xsd:enumeration value="Engagement &amp; Events - Current account"/>
          <xsd:enumeration value="Engagement &amp; Events - Personal loans"/>
          <xsd:enumeration value="Engagement &amp; Events - Credit cards"/>
          <xsd:enumeration value="Engagement &amp; Events - Financial planning &amp; investments"/>
          <xsd:enumeration value="Engagement &amp; Events - Savings"/>
          <xsd:enumeration value="Financial Crime - Operations Teams"/>
          <xsd:enumeration value="Financial Crime - Non-Ops"/>
          <xsd:enumeration value="Member Service - Information Rights - DSAR"/>
          <xsd:enumeration value="Member Service - Information Rights - Portability"/>
          <xsd:enumeration value="Retail Services - Telephony Sales"/>
          <xsd:enumeration value="Retail Services - Branch Face to Face Script"/>
          <xsd:enumeration value="Social Investment - Non-product related"/>
          <xsd:enumeration value="Social Investment - Community Grants"/>
          <xsd:enumeration value="Social Investment - Oakfield Project"/>
          <xsd:enumeration value="Property Risk - TMW Intermediary"/>
          <xsd:enumeration value="Telephony Sales (Member Contact) - Banking and Savings"/>
          <xsd:enumeration value="Telephony Sales (Member Contact) - Insurance"/>
          <xsd:enumeration value="Telephony Sales (Member Contact) - Internet Bank"/>
          <xsd:enumeration value="Telephony Sales (Member Contact) - Mortgage"/>
          <xsd:enumeration value="Telephony Sales (Member Contact) - Personal Loan"/>
          <xsd:enumeration value="Telephony Sales (Member Contact) - Authentication"/>
          <xsd:enumeration value="TMW - Landlord - Rate Change"/>
          <xsd:enumeration value="TMW - Landlord - Customer Communication"/>
          <xsd:enumeration value="TMW - Landlord - Content"/>
          <xsd:enumeration value="TMW - Landlord - Other"/>
        </xsd:restriction>
      </xsd:simpleType>
    </xsd:element>
    <xsd:element name="Type_x0020_of_x0020_communication" ma:index="41" nillable="true" ma:displayName="Type of communication" ma:description="Communication Type&#10;" ma:internalName="Type_x0020_of_x0020_communication">
      <xsd:complexType>
        <xsd:complexContent>
          <xsd:extension base="dms:MultiChoice">
            <xsd:sequence>
              <xsd:element name="Value" maxOccurs="unbounded" minOccurs="0" nillable="true">
                <xsd:simpleType>
                  <xsd:restriction base="dms:Choice">
                    <xsd:enumeration value="Authentication Script"/>
                    <xsd:enumeration value="Base Template"/>
                    <xsd:enumeration value="Brief"/>
                    <xsd:enumeration value="Digital display"/>
                    <xsd:enumeration value="Drawing"/>
                    <xsd:enumeration value="Email (Please consider if a bounce back letter is also needed)"/>
                    <xsd:enumeration value="Envelope"/>
                    <xsd:enumeration value="Facebook post"/>
                    <xsd:enumeration value="Form"/>
                    <xsd:enumeration value="Graphic"/>
                    <xsd:enumeration value="Guide"/>
                    <xsd:enumeration value="Hardware"/>
                    <xsd:enumeration value="Hoarding"/>
                    <xsd:enumeration value="IB prompt"/>
                    <xsd:enumeration value="Insert"/>
                    <xsd:enumeration value="Instagram post"/>
                    <xsd:enumeration value="Intermediary documentation"/>
                    <xsd:enumeration value="Landing Page"/>
                    <xsd:enumeration value="Letter"/>
                    <xsd:enumeration value="LinkedIn post"/>
                    <xsd:enumeration value="Manual"/>
                    <xsd:enumeration value="MB prompt"/>
                    <xsd:enumeration value="Mural"/>
                    <xsd:enumeration value="Online onsite"/>
                    <xsd:enumeration value="Onsert"/>
                    <xsd:enumeration value="Out of Home"/>
                    <xsd:enumeration value="Overlay"/>
                    <xsd:enumeration value="Paragraph"/>
                    <xsd:enumeration value="Pinterest pin"/>
                    <xsd:enumeration value="Podcast"/>
                    <xsd:enumeration value="Poster"/>
                    <xsd:enumeration value="Presentation"/>
                    <xsd:enumeration value="Press"/>
                    <xsd:enumeration value="Push notification"/>
                    <xsd:enumeration value="Radio"/>
                    <xsd:enumeration value="Sales Aid"/>
                    <xsd:enumeration value="Search Adcopy"/>
                    <xsd:enumeration value="Secure message"/>
                    <xsd:enumeration value="SMS"/>
                    <xsd:enumeration value="Telephony script"/>
                    <xsd:enumeration value="TV ad"/>
                    <xsd:enumeration value="Tweet"/>
                    <xsd:enumeration value="Video"/>
                    <xsd:enumeration value="Vinyl"/>
                    <xsd:enumeration value="Webcast"/>
                    <xsd:enumeration value="Webchat response"/>
                    <xsd:enumeration value="YouTube video"/>
                  </xsd:restriction>
                </xsd:simpleType>
              </xsd:element>
            </xsd:sequence>
          </xsd:extension>
        </xsd:complexContent>
      </xsd:complexType>
    </xsd:element>
    <xsd:element name="Original_x0020_path" ma:index="44" nillable="true" ma:displayName="Original path" ma:internalName="Original_x0020_path">
      <xsd:simpleType>
        <xsd:restriction base="dms:Text">
          <xsd:maxLength value="255"/>
        </xsd:restriction>
      </xsd:simpleType>
    </xsd:element>
    <xsd:element name="Container" ma:index="45" nillable="true" ma:displayName="Container" ma:default="Pending" ma:format="Dropdown" ma:indexed="true" ma:internalName="Container">
      <xsd:simpleType>
        <xsd:restriction base="dms:Choice">
          <xsd:enumeration value="Pending"/>
          <xsd:enumeration value="Reviewed"/>
          <xsd:enumeration value="Published"/>
          <xsd:enumeration value="Archived"/>
        </xsd:restriction>
      </xsd:simpleType>
    </xsd:element>
    <xsd:element name="Risk_x0020_score" ma:index="46" nillable="true" ma:displayName="Risk score" ma:indexed="true" ma:internalName="Risk_x0020_score">
      <xsd:simpleType>
        <xsd:restriction base="dms:Number"/>
      </xsd:simpleType>
    </xsd:element>
    <xsd:element name="TaxCatchAll" ma:index="55" nillable="true" ma:displayName="Taxonomy Catch All Column" ma:hidden="true" ma:list="{d76eb22b-1e16-4117-85c9-17fcbe0baee9}" ma:internalName="TaxCatchAll" ma:showField="CatchAllData" ma:web="31142e46-c4f8-4132-9893-79f6ed0be5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107b0c4-3be0-4488-b277-e05ae0c08b58" elementFormDefault="qualified">
    <xsd:import namespace="http://schemas.microsoft.com/office/2006/documentManagement/types"/>
    <xsd:import namespace="http://schemas.microsoft.com/office/infopath/2007/PartnerControls"/>
    <xsd:element name="MediaServiceDateTaken" ma:index="24" nillable="true" ma:displayName="MediaServiceDateTaken" ma:hidden="true" ma:internalName="MediaServiceDateTaken" ma:readOnly="true">
      <xsd:simpleType>
        <xsd:restriction base="dms:Text"/>
      </xsd:simpleType>
    </xsd:element>
    <xsd:element name="MediaServiceAutoTags" ma:index="25" nillable="true" ma:displayName="Tags" ma:internalName="MediaServiceAutoTags"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element name="Essential_x0020_Review" ma:index="50" nillable="true" ma:displayName="Essential Review" ma:internalName="Essential_x0020_Review">
      <xsd:simpleType>
        <xsd:restriction base="dms:Text">
          <xsd:maxLength value="255"/>
        </xsd:restriction>
      </xsd:simpleType>
    </xsd:element>
    <xsd:element name="MediaLengthInSeconds" ma:index="51" nillable="true" ma:displayName="Length (seconds)" ma:internalName="MediaLengthInSeconds" ma:readOnly="true">
      <xsd:simpleType>
        <xsd:restriction base="dms:Unknown"/>
      </xsd:simpleType>
    </xsd:element>
    <xsd:element name="Asset_x0020_Version" ma:index="52" nillable="true" ma:displayName="Asset Version" ma:internalName="Asset_x0020_Version">
      <xsd:simpleType>
        <xsd:restriction base="dms:Text">
          <xsd:maxLength value="255"/>
        </xsd:restriction>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c38c72d2-c3b9-4465-9c90-6be555cd998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6" nillable="true" ma:displayName="MediaServiceObjectDetectorVersions" ma:hidden="true" ma:internalName="MediaServiceObjectDetectorVersions" ma:readOnly="true">
      <xsd:simpleType>
        <xsd:restriction base="dms:Text"/>
      </xsd:simpleType>
    </xsd:element>
    <xsd:element name="Target_x0020_Audiences" ma:index="57" nillable="true" ma:displayName="Target Audiences" ma:internalName="Target_x0020_Audiences">
      <xsd:simpleType>
        <xsd:restriction base="dms:Unknown"/>
      </xsd:simpleType>
    </xsd:element>
    <xsd:element name="_ModernAudienceTargetUserField" ma:index="58"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59" nillable="true" ma:displayName="AudienceIds" ma:list="{e422a2b3-24d6-4494-8e8c-12a21709c59e}" ma:internalName="_ModernAudienceAadObjectIds" ma:readOnly="true" ma:showField="_AadObjectIdForUser" ma:web="31142e46-c4f8-4132-9893-79f6ed0be5db">
      <xsd:complexType>
        <xsd:complexContent>
          <xsd:extension base="dms:MultiChoiceLookup">
            <xsd:sequence>
              <xsd:element name="Value" type="dms:Lookup" maxOccurs="unbounded" minOccurs="0" nillable="true"/>
            </xsd:sequence>
          </xsd:extension>
        </xsd:complexContent>
      </xsd:complexType>
    </xsd:element>
    <xsd:element name="MediaServiceSearchProperties" ma:index="6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B44AFD-2749-475C-AC00-5FA4604DC021}">
  <ds:schemaRefs>
    <ds:schemaRef ds:uri="http://purl.org/dc/elements/1.1/"/>
    <ds:schemaRef ds:uri="http://schemas.openxmlformats.org/package/2006/metadata/core-properties"/>
    <ds:schemaRef ds:uri="http://schemas.microsoft.com/office/2006/metadata/properties"/>
    <ds:schemaRef ds:uri="31142e46-c4f8-4132-9893-79f6ed0be5db"/>
    <ds:schemaRef ds:uri="http://purl.org/dc/terms/"/>
    <ds:schemaRef ds:uri="a107b0c4-3be0-4488-b277-e05ae0c08b58"/>
    <ds:schemaRef ds:uri="http://schemas.microsoft.com/office/infopath/2007/PartnerControls"/>
    <ds:schemaRef ds:uri="http://schemas.microsoft.com/office/2006/documentManagement/typ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34E1984A-0907-46FD-A214-5691F6F97A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142e46-c4f8-4132-9893-79f6ed0be5db"/>
    <ds:schemaRef ds:uri="a107b0c4-3be0-4488-b277-e05ae0c08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1ED44D-0270-4475-AA55-094EE7F1D3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Single Account FA </vt:lpstr>
      <vt:lpstr>Multiple Account FA</vt:lpstr>
      <vt:lpstr>SA Validation</vt:lpstr>
      <vt:lpstr>SA Stress Rate (ML)</vt:lpstr>
      <vt:lpstr>SA Stress Rate (FA)</vt:lpstr>
      <vt:lpstr>MA Validation</vt:lpstr>
      <vt:lpstr>MA Stress Rate (ML1)</vt:lpstr>
      <vt:lpstr>MA Stress Rate (ML2)</vt:lpstr>
      <vt:lpstr>MA Stress Rate (ML3)</vt:lpstr>
      <vt:lpstr>MA Stress Rate (ML4)</vt:lpstr>
      <vt:lpstr>MA Stress Rate (FA)</vt:lpstr>
      <vt:lpstr>ICR</vt:lpstr>
      <vt:lpstr>Property Cap</vt:lpstr>
      <vt:lpstr>Exposure Cap</vt:lpstr>
      <vt:lpstr>'Multiple Account FA'!Print_Area</vt:lpstr>
      <vt:lpstr>'Single Account FA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TMW BTL Further Advance Calculator</dc:title>
  <dc:subject/>
  <dc:creator>Keir Fraser</dc:creator>
  <cp:keywords/>
  <dc:description/>
  <cp:lastModifiedBy>Helen Goodwin</cp:lastModifiedBy>
  <cp:revision/>
  <dcterms:created xsi:type="dcterms:W3CDTF">2022-06-20T12:07:32Z</dcterms:created>
  <dcterms:modified xsi:type="dcterms:W3CDTF">2024-09-25T13:20:22Z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727314-839f-4754-b45d-089346ddf4a4_Enabled">
    <vt:lpwstr>true</vt:lpwstr>
  </property>
  <property fmtid="{D5CDD505-2E9C-101B-9397-08002B2CF9AE}" pid="3" name="MSIP_Label_f5727314-839f-4754-b45d-089346ddf4a4_SetDate">
    <vt:lpwstr>2023-06-02T19:08:41Z</vt:lpwstr>
  </property>
  <property fmtid="{D5CDD505-2E9C-101B-9397-08002B2CF9AE}" pid="4" name="MSIP_Label_f5727314-839f-4754-b45d-089346ddf4a4_Method">
    <vt:lpwstr>Privileged</vt:lpwstr>
  </property>
  <property fmtid="{D5CDD505-2E9C-101B-9397-08002B2CF9AE}" pid="5" name="MSIP_Label_f5727314-839f-4754-b45d-089346ddf4a4_Name">
    <vt:lpwstr>NBS Public - Visible Label</vt:lpwstr>
  </property>
  <property fmtid="{D5CDD505-2E9C-101B-9397-08002B2CF9AE}" pid="6" name="MSIP_Label_f5727314-839f-4754-b45d-089346ddf4a4_SiteId">
    <vt:lpwstr>18ed93f5-e470-4996-b0ef-9554af985d50</vt:lpwstr>
  </property>
  <property fmtid="{D5CDD505-2E9C-101B-9397-08002B2CF9AE}" pid="7" name="MSIP_Label_f5727314-839f-4754-b45d-089346ddf4a4_ActionId">
    <vt:lpwstr>8e5cac5d-d9c1-4e1f-9477-6eab835e22b8</vt:lpwstr>
  </property>
  <property fmtid="{D5CDD505-2E9C-101B-9397-08002B2CF9AE}" pid="8" name="MSIP_Label_f5727314-839f-4754-b45d-089346ddf4a4_ContentBits">
    <vt:lpwstr>3</vt:lpwstr>
  </property>
  <property fmtid="{D5CDD505-2E9C-101B-9397-08002B2CF9AE}" pid="9" name="MediaServiceImageTags">
    <vt:lpwstr/>
  </property>
  <property fmtid="{D5CDD505-2E9C-101B-9397-08002B2CF9AE}" pid="10" name="ContentTypeId">
    <vt:lpwstr>0x01010057AEB304F9251548A75D1BCAD5E91BA900E441FED82652FB4A9343AECF53FDB8E7</vt:lpwstr>
  </property>
</Properties>
</file>